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4년 국외전자자원 타이틀리스트\"/>
    </mc:Choice>
  </mc:AlternateContent>
  <xr:revisionPtr revIDLastSave="0" documentId="8_{1460E255-2A61-494A-BB37-2FEFB20698F8}" xr6:coauthVersionLast="36" xr6:coauthVersionMax="36" xr10:uidLastSave="{00000000-0000-0000-0000-000000000000}"/>
  <bookViews>
    <workbookView xWindow="0" yWindow="0" windowWidth="28800" windowHeight="11730" xr2:uid="{6441FABF-EF50-4FF2-8778-50CD39F1A5F9}"/>
  </bookViews>
  <sheets>
    <sheet name="2024 의학 eJournal title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9" i="3" l="1"/>
  <c r="H2" i="3"/>
  <c r="H494" i="3"/>
  <c r="H493" i="3"/>
  <c r="H492" i="3"/>
  <c r="H491" i="3"/>
  <c r="H490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<sst xmlns="http://schemas.openxmlformats.org/spreadsheetml/2006/main" count="2966" uniqueCount="1584">
  <si>
    <t>No.</t>
    <phoneticPr fontId="3" type="noConversion"/>
  </si>
  <si>
    <t>DB명</t>
    <phoneticPr fontId="1" type="noConversion"/>
  </si>
  <si>
    <t>URLs</t>
  </si>
  <si>
    <t>ISBN</t>
    <phoneticPr fontId="1" type="noConversion"/>
  </si>
  <si>
    <t>e-ISSN</t>
    <phoneticPr fontId="1" type="noConversion"/>
  </si>
  <si>
    <t>Clinical Journal of Sport Medicine</t>
  </si>
  <si>
    <t>Clinical Liver Disease</t>
  </si>
  <si>
    <t>Clinical Neuropharmacology</t>
  </si>
  <si>
    <t>Clinical Nuclear Medicine</t>
  </si>
  <si>
    <t>Clinical Nurse Specialist</t>
  </si>
  <si>
    <t>Clinical Nutrition INSIGHT</t>
  </si>
  <si>
    <t>Clinical Obstetrics &amp; Gynecology</t>
  </si>
  <si>
    <t>Clinical Orthopaedics</t>
  </si>
  <si>
    <t>Clinical Orthopaedics &amp; Related Research</t>
  </si>
  <si>
    <t>Clinical Pulmonary Medicine</t>
  </si>
  <si>
    <t>Clinical Spine Surgery: A Spine Publication</t>
  </si>
  <si>
    <t>Cognitive and Behavioral Neurology</t>
  </si>
  <si>
    <t>Computers in Nursing</t>
  </si>
  <si>
    <t>Contemporary Critical Care</t>
  </si>
  <si>
    <t>Contemporary Diagnostic Radiology</t>
  </si>
  <si>
    <t>Contemporary Neurosurgery</t>
  </si>
  <si>
    <t>Contemporary Ophthalmology</t>
  </si>
  <si>
    <t>Contemporary Optometry</t>
  </si>
  <si>
    <t>Contemporary Spine Surgery</t>
  </si>
  <si>
    <t>CONTINUUM: Lifelong Learning in Neurology</t>
  </si>
  <si>
    <t>Cornea</t>
  </si>
  <si>
    <t>Cornea Open</t>
  </si>
  <si>
    <t>Coronary Artery Disease</t>
  </si>
  <si>
    <t>Critical Care Explorations</t>
  </si>
  <si>
    <t>Critical Care Medicine</t>
  </si>
  <si>
    <t>Critical Care Nursing Quarterly</t>
  </si>
  <si>
    <t>Critical Pathways in Cardiology: A Journal of Evidence-Based Medicine</t>
  </si>
  <si>
    <t>Current Opinion in Allergy &amp; Clinical Immunology</t>
  </si>
  <si>
    <t>Current Opinion in Anaesthesiology</t>
  </si>
  <si>
    <t>Current Opinion in Cardiology</t>
  </si>
  <si>
    <t>Current Opinion in Clinical Nutrition &amp; Metabolic Care</t>
  </si>
  <si>
    <t>Current Opinion in Critical Care</t>
  </si>
  <si>
    <t>Current Opinion in Endocrinology and Diabetes</t>
  </si>
  <si>
    <t>Current Opinion in Endocrinology, Diabetes &amp; Obesity</t>
  </si>
  <si>
    <t>Current Opinion in Epidemiology and Public Health</t>
  </si>
  <si>
    <t>Current Opinion in Gastroenterology</t>
  </si>
  <si>
    <t>Current Opinion in Hematology</t>
  </si>
  <si>
    <t>Current Opinion in HIV and AIDS</t>
  </si>
  <si>
    <t>Current Opinion in Infectious Diseases</t>
  </si>
  <si>
    <t>Current Opinion in Lipidology</t>
  </si>
  <si>
    <t>Current Opinion in Nephrology &amp; Hypertension</t>
  </si>
  <si>
    <t>Current Opinion in Neurology</t>
  </si>
  <si>
    <t>Current Opinion in Neurology &amp; Neurosurgery</t>
  </si>
  <si>
    <t>Current Opinion in Obstetrics &amp; Gynecology</t>
  </si>
  <si>
    <t>Current Opinion in Oncology</t>
  </si>
  <si>
    <t>Current Opinion in Ophthalmology</t>
  </si>
  <si>
    <t>Current Opinion in Organ Transplantation</t>
  </si>
  <si>
    <t>Current Opinion in Orthopaedics</t>
  </si>
  <si>
    <t>Current Opinion in Otolaryngology &amp; Head &amp; Neck Surgery</t>
  </si>
  <si>
    <t>Current Opinion in Pediatrics</t>
  </si>
  <si>
    <t>Current Opinion in Psychiatry</t>
  </si>
  <si>
    <t>Current Opinion in Pulmonary Medicine</t>
  </si>
  <si>
    <t>Current Opinion in Rheumatology</t>
  </si>
  <si>
    <t>Current Opinion in Supportive &amp; Palliative Care</t>
  </si>
  <si>
    <t>Current Opinion in Urology</t>
  </si>
  <si>
    <t>Current Orthopaedic Practice</t>
  </si>
  <si>
    <t>Current Researches in Anesthesia &amp; Analgesia</t>
  </si>
  <si>
    <t>Current Sports Medicine Reports</t>
  </si>
  <si>
    <t>Current Urology</t>
  </si>
  <si>
    <t>Dermatologic Surgery</t>
  </si>
  <si>
    <t>Digital Medicine</t>
  </si>
  <si>
    <t>Dimensions of Critical Care Nursing</t>
  </si>
  <si>
    <t>Diseases of the Colon &amp; Rectum</t>
  </si>
  <si>
    <t>Ear &amp; Hearing</t>
  </si>
  <si>
    <t>Egyptian Journal of Critical Care Medicine</t>
  </si>
  <si>
    <t>Emergency and Critical Care Medicine</t>
  </si>
  <si>
    <t>Emergency Medicine News</t>
  </si>
  <si>
    <t>Endoscopic Ultrasound</t>
  </si>
  <si>
    <t>Environmental Epidemiology</t>
  </si>
  <si>
    <t>Epidemiology</t>
  </si>
  <si>
    <t>European Journal of Anaesthesiology</t>
  </si>
  <si>
    <t>European Journal of Anaesthesiology Intensive Care</t>
  </si>
  <si>
    <t>European Journal of Cancer Prevention</t>
  </si>
  <si>
    <t>European Journal of Emergency Medicine</t>
  </si>
  <si>
    <t>European Journal of Gastroenterology &amp; Hepatology</t>
  </si>
  <si>
    <t>European Journal of Oncology Pharmacy</t>
  </si>
  <si>
    <t>Evidence-Based Eye Care</t>
  </si>
  <si>
    <t>Evidence-Based Ophthalmology</t>
  </si>
  <si>
    <t>Evidence-Based Practice</t>
  </si>
  <si>
    <t>Exercise and Sport Sciences Reviews</t>
  </si>
  <si>
    <t>Exercise, Sport and Movement</t>
  </si>
  <si>
    <t>Eye &amp; Contact Lens: Science &amp; Clinical Practice</t>
  </si>
  <si>
    <t>Eye Banking and Corneal Transplantation</t>
  </si>
  <si>
    <t>Family &amp; Community Health</t>
  </si>
  <si>
    <t>Female Pelvic Medicine &amp; Reconstructive Surgery</t>
  </si>
  <si>
    <t>Formosan Journal of Surgery</t>
  </si>
  <si>
    <t>Frontiers of Health Services Management</t>
  </si>
  <si>
    <t>Gastroenterology Nursing</t>
  </si>
  <si>
    <t>Global Reproductive Health</t>
  </si>
  <si>
    <t>Harvard Review of Psychiatry</t>
  </si>
  <si>
    <t>Health Care Management Review</t>
  </si>
  <si>
    <t>Health Physics</t>
  </si>
  <si>
    <t>HEART Insight</t>
  </si>
  <si>
    <t>HemaSphere</t>
  </si>
  <si>
    <t>Hepatology</t>
  </si>
  <si>
    <t>Hepatology Communications</t>
  </si>
  <si>
    <t>Holistic Nursing Practice</t>
  </si>
  <si>
    <t>Home Healthcare Now</t>
  </si>
  <si>
    <t>Home Healthcare Nurse</t>
  </si>
  <si>
    <t>Hypertension</t>
  </si>
  <si>
    <t>IJS: Short Reports</t>
  </si>
  <si>
    <t>Il Giornale di Chirurgia – Journal of the Italian Surgical Association</t>
  </si>
  <si>
    <t>Immunometabolism</t>
  </si>
  <si>
    <t>Infants &amp; Young Children</t>
  </si>
  <si>
    <t>Infectious Diseases &amp; Immunity</t>
  </si>
  <si>
    <t>Infectious Diseases in Clinical Practice</t>
  </si>
  <si>
    <t>Infectious Microbes and Diseases</t>
  </si>
  <si>
    <t>Inside Case Management</t>
  </si>
  <si>
    <t>Integrative Medicine in Nephrology and Andrology</t>
  </si>
  <si>
    <t>Interdisciplinary Nursing Research</t>
  </si>
  <si>
    <t>International Anesthesiology Clinics</t>
  </si>
  <si>
    <t>International Clinical Psychopharmacology</t>
  </si>
  <si>
    <t>International Drug Therapy Newsletter</t>
  </si>
  <si>
    <t>International Journal of Dermatology and Venereology</t>
  </si>
  <si>
    <t>International Journal of Digital Health</t>
  </si>
  <si>
    <t>International Journal of Evidence-Based Healthcare</t>
  </si>
  <si>
    <t>International Journal of Gynecological Pathology</t>
  </si>
  <si>
    <t>International Journal of Rehabilitation Research</t>
  </si>
  <si>
    <t>International Journal of Surgery</t>
  </si>
  <si>
    <t>International Journal of Surgery Oncology</t>
  </si>
  <si>
    <t>International Journal of Surgery Protocols</t>
  </si>
  <si>
    <t>International Journal of Surgery: Global Health</t>
  </si>
  <si>
    <t>International Journal of Women’s Dermatology</t>
  </si>
  <si>
    <t>International Ophthalmology Clinics</t>
  </si>
  <si>
    <t>Intervention</t>
  </si>
  <si>
    <t>Investigative Radiology</t>
  </si>
  <si>
    <t>Itch</t>
  </si>
  <si>
    <t>JAAOS: Global Research and Reviews</t>
  </si>
  <si>
    <t>JAAPA</t>
  </si>
  <si>
    <t>JAIDS Journal of Acquired Immune Deficiency Syndromes</t>
  </si>
  <si>
    <t>JBI Database of Systematic Reviews and Implementation Reports</t>
  </si>
  <si>
    <t>JBI Evidence Implementation</t>
  </si>
  <si>
    <t>JBI Evidence Synthesis</t>
  </si>
  <si>
    <t>JBI Library of Systematic Reviews</t>
  </si>
  <si>
    <t>JBI Reports</t>
  </si>
  <si>
    <t>JBJS Case Connector</t>
  </si>
  <si>
    <t>JBJS Essential Surgical Techniques</t>
  </si>
  <si>
    <t>JBJS Journal of Orthopaedics for Physician Assistants</t>
  </si>
  <si>
    <t>JBJS Open Access</t>
  </si>
  <si>
    <t>JBJS Reviews</t>
  </si>
  <si>
    <t>JCO Clinical Cancer Informatics</t>
  </si>
  <si>
    <t>JCO Global Oncology</t>
  </si>
  <si>
    <t>JCO Oncology Practice</t>
  </si>
  <si>
    <t>JCO Precision Oncology</t>
  </si>
  <si>
    <t>JCR: Journal of Clinical Rheumatology</t>
  </si>
  <si>
    <t>JNSD: Journal of Nursing Staff Development</t>
  </si>
  <si>
    <t>JONA: The Journal of Nursing Administration</t>
  </si>
  <si>
    <t>Journal for Healthcare Quality</t>
  </si>
  <si>
    <t>Journal for Nurses in Professional Development</t>
  </si>
  <si>
    <t>Journal for Nurses in Staff Development  - JNSD</t>
  </si>
  <si>
    <t>Journal of Acquired Immune Deficiency Syndromes</t>
  </si>
  <si>
    <t>Journal of Acquired Immune Deficiency Syndromes and Human Retrovirology</t>
  </si>
  <si>
    <t>Journal of Acute Care Physical Therapy</t>
  </si>
  <si>
    <t>Journal of Addiction Medicine</t>
  </si>
  <si>
    <t>Journal of Addictions Nursing</t>
  </si>
  <si>
    <t>Journal of Ambulatory Care Management</t>
  </si>
  <si>
    <t>Journal of Aquatic Physical Therapy</t>
  </si>
  <si>
    <t>Journal of Bio-X Research</t>
  </si>
  <si>
    <t>Journal of Biological Response Modifiers</t>
  </si>
  <si>
    <t>Journal of Bone and Joint Surgery</t>
  </si>
  <si>
    <t>Journal of Bronchology</t>
  </si>
  <si>
    <t>Journal of Bronchology &amp; Interventional Pulmonology</t>
  </si>
  <si>
    <t>Journal of Cardiac Rehabilitation</t>
  </si>
  <si>
    <t>Journal of Cardiopulmonary Rehabilitation</t>
  </si>
  <si>
    <t>Journal of Cardiopulmonary Rehabilitation and Prevention</t>
  </si>
  <si>
    <t>Journal of Cardiovascular Medicine</t>
  </si>
  <si>
    <t>Journal of Cardiovascular Nursing</t>
  </si>
  <si>
    <t>Journal of Cardiovascular Pharmacology</t>
  </si>
  <si>
    <t>Journal of Cataract and Refractive Surgery</t>
  </si>
  <si>
    <t>Journal of Cataract and Refractive Surgery Online Case Reports</t>
  </si>
  <si>
    <t>Journal of Christian Nursing</t>
  </si>
  <si>
    <t>Journal of Clinical Engineering</t>
  </si>
  <si>
    <t>Journal of Clinical Gastroenterology</t>
  </si>
  <si>
    <t>Journal of Clinical Neuro-Ophthalmology</t>
  </si>
  <si>
    <t>Journal of Clinical Neuromuscular Disease</t>
  </si>
  <si>
    <t>Journal of Clinical Neurophysiology</t>
  </si>
  <si>
    <t>Journal of Clinical Oncology</t>
  </si>
  <si>
    <t>Journal of Clinical Psychopharmacology</t>
  </si>
  <si>
    <t>Journal of Computer Assisted Tomography</t>
  </si>
  <si>
    <t>Journal of Continuing Education in the Health Professions</t>
  </si>
  <si>
    <t>Journal of Craniofacial Surgery</t>
  </si>
  <si>
    <t>Journal of Craniofacial Surgery Open</t>
  </si>
  <si>
    <t>Journal of Developmental &amp; Behavioral Pediatrics</t>
  </si>
  <si>
    <t>Journal of Forensic Nursing</t>
  </si>
  <si>
    <t>Journal of Geriatric Physical Therapy</t>
  </si>
  <si>
    <t>Journal of Glaucoma</t>
  </si>
  <si>
    <t>Journal of Global Oncology</t>
  </si>
  <si>
    <t>Journal of Head &amp; Neck Anesthesia</t>
  </si>
  <si>
    <t>Journal of Head Trauma Rehabilitation</t>
  </si>
  <si>
    <t>Journal of Healthcare Management</t>
  </si>
  <si>
    <t>Journal of Hospice &amp; Palliative Nursing</t>
  </si>
  <si>
    <t>Journal of Hypertension</t>
  </si>
  <si>
    <t>Journal of Immunotherapy</t>
  </si>
  <si>
    <t>Journal of Immunotherapy with Emphasis on Tumor Immunology</t>
  </si>
  <si>
    <t>Journal of Immunotherapy: Official Journal of the Society for Biological Therapy</t>
  </si>
  <si>
    <t>Journal of Infusion Nursing</t>
  </si>
  <si>
    <t>Journal of Integrative Medicine and Research</t>
  </si>
  <si>
    <t>Journal of Intravenous Nursing</t>
  </si>
  <si>
    <t>Journal of Lower Genital Tract Disease</t>
  </si>
  <si>
    <t>Journal of Medical Education</t>
  </si>
  <si>
    <t>Journal of Nervous &amp; Mental Disease</t>
  </si>
  <si>
    <t>Journal of Neuro-Ophthalmology</t>
  </si>
  <si>
    <t>Journal of Neurologic Physical Therapy</t>
  </si>
  <si>
    <t>Journal of Neuroscience Nursing</t>
  </si>
  <si>
    <t>Journal of Neurosurgical Anesthesiology</t>
  </si>
  <si>
    <t>Journal of Nursing Care Quality</t>
  </si>
  <si>
    <t>Journal of Nursing Research</t>
  </si>
  <si>
    <t>Journal of Nutritional Oncology</t>
  </si>
  <si>
    <t>Journal of Occupational &amp; Environmental Medicine</t>
  </si>
  <si>
    <t>Journal of Oncology Practice</t>
  </si>
  <si>
    <t>Journal of Orthopaedic Trauma</t>
  </si>
  <si>
    <t>Journal of Pancreatology</t>
  </si>
  <si>
    <t>Journal of Patient Safety</t>
  </si>
  <si>
    <t>Journal of Pediatric Gastroenterology &amp; Nutrition</t>
  </si>
  <si>
    <t>Journal of Pediatric Hematology/Oncology</t>
  </si>
  <si>
    <t>Journal of Pediatric Orthopaedics</t>
  </si>
  <si>
    <t>Journal of Pediatric Orthopaedics B</t>
  </si>
  <si>
    <t>Journal of Pediatric Surgical Nursing</t>
  </si>
  <si>
    <t>Journal of Pelvic Medicine and Surgery</t>
  </si>
  <si>
    <t>Journal of Pelvic Surgery</t>
  </si>
  <si>
    <t>Journal of Perinatal &amp; Neonatal Nursing</t>
  </si>
  <si>
    <t>Journal of Physical Therapy Education</t>
  </si>
  <si>
    <t>Journal of Physician Assistant Education</t>
  </si>
  <si>
    <t>Journal of Psychiatric Practice</t>
  </si>
  <si>
    <t>Journal of Psychosocial Oncology Research and Practice</t>
  </si>
  <si>
    <t>Journal of Public Health Management and Practice</t>
  </si>
  <si>
    <t>Journal of Spinal Disorders</t>
  </si>
  <si>
    <t>Journal of Spinal Disorders &amp; Techniques</t>
  </si>
  <si>
    <t>Journal of Strength and Conditioning Research</t>
  </si>
  <si>
    <t>Journal of the American Academy of Nurse Practitioners</t>
  </si>
  <si>
    <t>Journal of the American Academy of Orthopaedic Surgeons</t>
  </si>
  <si>
    <t>Journal of the American Association of Nurse Practitioners</t>
  </si>
  <si>
    <t>Journal of the American Audiology Society</t>
  </si>
  <si>
    <t>Journal of the American College of Surgeons</t>
  </si>
  <si>
    <t>Journal of the American Venereal Disease Association</t>
  </si>
  <si>
    <t>Journal of the Association of American Medical Colleges</t>
  </si>
  <si>
    <t>Journal of the Association of Nurses in AIDS Care</t>
  </si>
  <si>
    <t>Journal of the Chinese Medical Association</t>
  </si>
  <si>
    <t>Journal of the Dermatology Nurses' Association</t>
  </si>
  <si>
    <t>Journal of Thoracic Imaging</t>
  </si>
  <si>
    <t>Journal of Translational Critical Care Medicine</t>
  </si>
  <si>
    <t>Journal of Trauma and Acute Care Surgery</t>
  </si>
  <si>
    <t>Journal of Trauma Nursing</t>
  </si>
  <si>
    <t>Journal of Trauma: Injury, Infection &amp; Critical Care</t>
  </si>
  <si>
    <t>Journal of Urology</t>
  </si>
  <si>
    <t>Journal of Vascular Anomalies</t>
  </si>
  <si>
    <t>Journal of Women's &amp; Pelvic Health Physical Therapy</t>
  </si>
  <si>
    <t>Journal of Women's Health Physical Therapy</t>
  </si>
  <si>
    <t>Journal of Wound, Ostomy &amp; Continence Nursing</t>
  </si>
  <si>
    <t>JPGN Reports</t>
  </si>
  <si>
    <t>JPO Journal of Prosthetics and Orthotics</t>
  </si>
  <si>
    <t>JU Open Plus</t>
  </si>
  <si>
    <t>Kidney360</t>
  </si>
  <si>
    <t>Lippincott's Bone and Joint Newsletter</t>
  </si>
  <si>
    <t>Lippincott's Case Management</t>
  </si>
  <si>
    <t>Liver Transplantation</t>
  </si>
  <si>
    <t>Liver Transplantation and Surgery</t>
  </si>
  <si>
    <t>LPN</t>
  </si>
  <si>
    <t>Maternal-Fetal Medicine</t>
  </si>
  <si>
    <t>MCN: The American Journal of Maternal/Child Nursing</t>
  </si>
  <si>
    <t>Medical Care</t>
  </si>
  <si>
    <t>Medical Education</t>
  </si>
  <si>
    <t>Medical Innovation &amp; Business</t>
  </si>
  <si>
    <t>Medicine</t>
  </si>
  <si>
    <t>Medicine &amp; Science in Sports &amp; Exercise</t>
  </si>
  <si>
    <t>Medicine and Science in Sports</t>
  </si>
  <si>
    <t>Medicine: Case Reports and Study Protocols</t>
  </si>
  <si>
    <t>Melanoma Research</t>
  </si>
  <si>
    <t>Men in Nursing</t>
  </si>
  <si>
    <t>Menopause</t>
  </si>
  <si>
    <t>N &amp; HC Perspectives on Community</t>
  </si>
  <si>
    <t>National Strength and Conditioning Association Journal</t>
  </si>
  <si>
    <t>National Strength Coaches Association Journal</t>
  </si>
  <si>
    <t>Nephrology Times</t>
  </si>
  <si>
    <t>Neurology</t>
  </si>
  <si>
    <t>Neurology Education</t>
  </si>
  <si>
    <t>Neurology Genetics</t>
  </si>
  <si>
    <t>Neurology Now</t>
  </si>
  <si>
    <t>Neurology Today</t>
  </si>
  <si>
    <t>Neurology: Clinical Practice</t>
  </si>
  <si>
    <t>Neurology® Neuroimmunology &amp; Neuroinflammation</t>
  </si>
  <si>
    <t>Neuropsychiatry, Neuropsychology &amp; Behavioral Neurology</t>
  </si>
  <si>
    <t>NeuroReport</t>
  </si>
  <si>
    <t>Neurosurgery</t>
  </si>
  <si>
    <t>Neurosurgery Open</t>
  </si>
  <si>
    <t>Neurosurgery Practice</t>
  </si>
  <si>
    <t>Neurosurgery Quarterly</t>
  </si>
  <si>
    <t>New England Journal of Medicine</t>
  </si>
  <si>
    <t>Northwest Journal of Optometry</t>
  </si>
  <si>
    <t>Nuclear Medicine Communications</t>
  </si>
  <si>
    <t>Nurse Educator</t>
  </si>
  <si>
    <t>Nursing</t>
  </si>
  <si>
    <t>Nursing &amp; Health Care Perspectives</t>
  </si>
  <si>
    <t>Nursing Administration Quarterly</t>
  </si>
  <si>
    <t>Nursing Case Management</t>
  </si>
  <si>
    <t>Nursing Critical Care</t>
  </si>
  <si>
    <t>Nursing Education Perspectives</t>
  </si>
  <si>
    <t>Nursing Made Incredibly Easy!</t>
  </si>
  <si>
    <t>Nursing Management</t>
  </si>
  <si>
    <t>Nursing Research</t>
  </si>
  <si>
    <t>Nutrition &amp; the M.D.</t>
  </si>
  <si>
    <t>Nutrition Today</t>
  </si>
  <si>
    <t>Obstetric Anesthesia Digest</t>
  </si>
  <si>
    <t>Obstetrical &amp; Gynecological Survey</t>
  </si>
  <si>
    <t>Obstetrics &amp; Gynecology</t>
  </si>
  <si>
    <t>Occupational Therapy &amp; Rehabilitation</t>
  </si>
  <si>
    <t>Oncology and Translational Medicine</t>
  </si>
  <si>
    <t>Oncology Times</t>
  </si>
  <si>
    <t>Oncology Times UK</t>
  </si>
  <si>
    <t>Operative Neurosurgery</t>
  </si>
  <si>
    <t>Ophthalmic Plastic &amp; Reconstructive Surgery</t>
  </si>
  <si>
    <t>Optometry and Vision Science</t>
  </si>
  <si>
    <t>OR Nurse</t>
  </si>
  <si>
    <t>Orthopaedic Nursing</t>
  </si>
  <si>
    <t>OTA International: The Open Access Journal of Orthopaedic Trauma</t>
  </si>
  <si>
    <t>Otology &amp; Neurotology</t>
  </si>
  <si>
    <t>Otology &amp; Neurotology Open</t>
  </si>
  <si>
    <t>Outcomes Management</t>
  </si>
  <si>
    <t>Outcomes Management for Nursing Practice</t>
  </si>
  <si>
    <t>PACEsetterS</t>
  </si>
  <si>
    <t>Pain</t>
  </si>
  <si>
    <t>PAIN Reports</t>
  </si>
  <si>
    <t>Pancreas</t>
  </si>
  <si>
    <t>Pathology Case Reviews</t>
  </si>
  <si>
    <t>Pediatric Critical Care Medicine</t>
  </si>
  <si>
    <t>Pediatric Emergency Care</t>
  </si>
  <si>
    <t>Pediatric Infectious Disease</t>
  </si>
  <si>
    <t>Pediatric Infectious Disease Journal</t>
  </si>
  <si>
    <t>Pediatric Physical Therapy</t>
  </si>
  <si>
    <t>Pediatric Quality and Safety</t>
  </si>
  <si>
    <t>Pharmacogenetics</t>
  </si>
  <si>
    <t>Pharmacogenetics and Genomics</t>
  </si>
  <si>
    <t>Plastic &amp; Reconstructive Surgery</t>
  </si>
  <si>
    <t>Plastic and Aesthetic Nursing</t>
  </si>
  <si>
    <t>Plastic and Reconstructive Surgery</t>
  </si>
  <si>
    <t>Plastic and Reconstructive Surgery - Global Open</t>
  </si>
  <si>
    <t>Plastic and Reconstructive Surgery and the Transplantation Bulletin</t>
  </si>
  <si>
    <t>Plastic Surgical Nursing</t>
  </si>
  <si>
    <t>Point of Care: The Journal of Near-Patient Testing &amp; Technology</t>
  </si>
  <si>
    <t>Porto Biomedical Journal</t>
  </si>
  <si>
    <t>Postgraduate Obstetrics &amp; Gynecology</t>
  </si>
  <si>
    <t>Precision Nutrition</t>
  </si>
  <si>
    <t>Professional Case Management</t>
  </si>
  <si>
    <t>Progress in Preventive Medicine</t>
  </si>
  <si>
    <t>Prosthetics &amp; Orthotics International</t>
  </si>
  <si>
    <t>Psychiatric Genetics</t>
  </si>
  <si>
    <t>Psychopharm Review</t>
  </si>
  <si>
    <t>Psychosomatic Medicine</t>
  </si>
  <si>
    <t>Quality Management in Health Care</t>
  </si>
  <si>
    <t>Real Living with Multiple Sclerosis</t>
  </si>
  <si>
    <t>Rehabilitation Nursing</t>
  </si>
  <si>
    <t>Rehabilitation Oncology</t>
  </si>
  <si>
    <t>Reproductive and Developmental Medicine</t>
  </si>
  <si>
    <t>Retina</t>
  </si>
  <si>
    <t>RETINAL Cases &amp; Brief Reports</t>
  </si>
  <si>
    <t>Reviews and Research in Medical Microbiology</t>
  </si>
  <si>
    <t>Reviews in Medical Microbiology</t>
  </si>
  <si>
    <t>Sexually Transmitted Diseases</t>
  </si>
  <si>
    <t>Shock</t>
  </si>
  <si>
    <t>Simulation in Healthcare: The Journal of the Society for Simulation in Healthcare</t>
  </si>
  <si>
    <t>Southern Medical Journal</t>
  </si>
  <si>
    <t>Spine</t>
  </si>
  <si>
    <t>Spine: Affiliated Society Meeting Abstracts</t>
  </si>
  <si>
    <t>Sports Medicine and Arthroscopy Review</t>
  </si>
  <si>
    <t>Strength &amp; Conditioning Journal</t>
  </si>
  <si>
    <t>Strength and Conditioning</t>
  </si>
  <si>
    <t>Stroke</t>
  </si>
  <si>
    <t>Surgical Laparoscopy &amp; Endoscopy</t>
  </si>
  <si>
    <t>Surgical Laparoscopy, Endoscopy &amp; Percutaneous Techniques</t>
  </si>
  <si>
    <t>Survey of Anesthesiology</t>
  </si>
  <si>
    <t>Techniques in Foot &amp; Ankle Surgery</t>
  </si>
  <si>
    <t>Techniques in Hand &amp; Upper Extremity Surgery</t>
  </si>
  <si>
    <t>Techniques in Knee Surgery</t>
  </si>
  <si>
    <t>Techniques in Ophthalmology</t>
  </si>
  <si>
    <t>Techniques in Orthopaedics</t>
  </si>
  <si>
    <t>Techniques in Shoulder &amp; Elbow Surgery</t>
  </si>
  <si>
    <t>The American Journal of Dermatopathology</t>
  </si>
  <si>
    <t>The American Journal of Orthopedic Surgery</t>
  </si>
  <si>
    <t>The Back Letter</t>
  </si>
  <si>
    <t>The Cancer Journal</t>
  </si>
  <si>
    <t>The Chicago Journal of Nervous &amp; Mental Disease</t>
  </si>
  <si>
    <t>The Clinical Journal of Pain</t>
  </si>
  <si>
    <t>The Endocrinologist</t>
  </si>
  <si>
    <t>The Health Care Manager</t>
  </si>
  <si>
    <t>The Hearing Journal</t>
  </si>
  <si>
    <t>The Journal of Bone &amp; Joint Surgery</t>
  </si>
  <si>
    <t>The Journal of Dermatologic Surgery and Oncology</t>
  </si>
  <si>
    <t>The Journal of ECT</t>
  </si>
  <si>
    <t>The Journal of Orthopedic Surgery</t>
  </si>
  <si>
    <t>The Neurologist</t>
  </si>
  <si>
    <t>The Nurse Practitioner</t>
  </si>
  <si>
    <t>Therapeutic Drug Monitoring</t>
  </si>
  <si>
    <t>Topics in Clinical Nutrition</t>
  </si>
  <si>
    <t>Topics in Emergency Medicine</t>
  </si>
  <si>
    <t>Topics in Geriatric Rehabilitation</t>
  </si>
  <si>
    <t>Topics in Language Disorders</t>
  </si>
  <si>
    <t>Topics in Magnetic Resonance Imaging</t>
  </si>
  <si>
    <t>Topics in Obstetrics &amp; Gynecology</t>
  </si>
  <si>
    <t>Topics in Pain Management</t>
  </si>
  <si>
    <t>Transactions of the ... Meeting of the American Surgical Association</t>
  </si>
  <si>
    <t>Transactions of the ... Meeting of the Southern Surgical Association</t>
  </si>
  <si>
    <t>Transactions of the American Orthopedic Association</t>
  </si>
  <si>
    <t>Translational Journal of the American College of Sports Medicine</t>
  </si>
  <si>
    <t>Transplantation</t>
  </si>
  <si>
    <t>Transplantation Direct</t>
  </si>
  <si>
    <t>Ultrasound Quarterly</t>
  </si>
  <si>
    <t>Urogynecology</t>
  </si>
  <si>
    <t>A &amp; A Practice</t>
  </si>
  <si>
    <t>A&amp;A Case Reports</t>
  </si>
  <si>
    <t>Academic Medicine</t>
  </si>
  <si>
    <t>ACADEMIC Physician &amp; Scientist</t>
  </si>
  <si>
    <t>ACG Case Reports Journal</t>
  </si>
  <si>
    <t>ACSM'S Health &amp; Fitness Journal</t>
  </si>
  <si>
    <t>Acupuncture and Herbal Medicine</t>
  </si>
  <si>
    <t>Addictive Disorders &amp; Their Treatment</t>
  </si>
  <si>
    <t>Advanced Emergency Nursing Journal</t>
  </si>
  <si>
    <t>Advances in Anatomic Pathology</t>
  </si>
  <si>
    <t>Advances in Neonatal Care</t>
  </si>
  <si>
    <t>Advances in Nursing Science</t>
  </si>
  <si>
    <t>Advances in Skin &amp; Wound Care</t>
  </si>
  <si>
    <t>Adverse Drug Reaction Bulletin</t>
  </si>
  <si>
    <t>AIDS</t>
  </si>
  <si>
    <t>AJN, American Journal of Nursing</t>
  </si>
  <si>
    <t>AJSP: Reviews and Reports</t>
  </si>
  <si>
    <t>Alzheimer Disease &amp; Associated Disorders</t>
  </si>
  <si>
    <t>Alzheimer's Care Quarterly</t>
  </si>
  <si>
    <t>Alzheimer's Care Today</t>
  </si>
  <si>
    <t>American Journal of Clinical Oncology</t>
  </si>
  <si>
    <t>American Journal of Forensic Medicine &amp; Pathology</t>
  </si>
  <si>
    <t>American Journal of Gastroenterology</t>
  </si>
  <si>
    <t>American Journal of Medical Quality</t>
  </si>
  <si>
    <t>American Journal of Optometry</t>
  </si>
  <si>
    <t>American Journal of Optometry and Archives of American Academy of Optometry</t>
  </si>
  <si>
    <t>American Journal of Optometry and Physiological Optics</t>
  </si>
  <si>
    <t>American Journal of Otology</t>
  </si>
  <si>
    <t>American Journal of Pediatric Hematology/Oncology</t>
  </si>
  <si>
    <t>American Journal of Physical Medicine</t>
  </si>
  <si>
    <t>American Journal of Physical Medicine &amp; Rehabilitation</t>
  </si>
  <si>
    <t>American Journal of Surgical Pathology</t>
  </si>
  <si>
    <t>American Journal of Therapeutics</t>
  </si>
  <si>
    <t>Anesthesia &amp; Analgesia</t>
  </si>
  <si>
    <t>Anesthesiology</t>
  </si>
  <si>
    <t>Annals of Medicine &amp; Surgery</t>
  </si>
  <si>
    <t>Annals of Plastic Surgery</t>
  </si>
  <si>
    <t>Annals of Surgery</t>
  </si>
  <si>
    <t>Annals of Surgery Open</t>
  </si>
  <si>
    <t>Anti-Cancer Drugs</t>
  </si>
  <si>
    <t>Applied Immunohistochemistry</t>
  </si>
  <si>
    <t>Applied Immunohistochemistry &amp; Molecular Morphology</t>
  </si>
  <si>
    <t>Archives of Occupational Therapy</t>
  </si>
  <si>
    <t>Arteriosclerosis</t>
  </si>
  <si>
    <t>Arteriosclerosis and Thrombosis: a Journal of Vascular Biology</t>
  </si>
  <si>
    <t>Arteriosclerosis, Thrombosis, &amp; Vascular Biology</t>
  </si>
  <si>
    <t>ASA Monitor</t>
  </si>
  <si>
    <t>ASA Refresher Courses in Anesthesiology</t>
  </si>
  <si>
    <t>ASAIO Journal</t>
  </si>
  <si>
    <t>ASCO Educational Book</t>
  </si>
  <si>
    <t>Asia Pacific Allergy</t>
  </si>
  <si>
    <t>Asia-Pacific Journal of Ophthalmology</t>
  </si>
  <si>
    <t>Behavioural Pharmacology</t>
  </si>
  <si>
    <t>Biomedical Safety &amp; Standards</t>
  </si>
  <si>
    <t>Blood Coagulation &amp; Fibrinolysis</t>
  </si>
  <si>
    <t>Blood Pressure Monitoring</t>
  </si>
  <si>
    <t>Blood Science</t>
  </si>
  <si>
    <t>Brain &amp; Life</t>
  </si>
  <si>
    <t>Bulletin of the Association of American Medical Colleges</t>
  </si>
  <si>
    <t>Canadian Journal of Addiction</t>
  </si>
  <si>
    <t>Cancer Care Research Online</t>
  </si>
  <si>
    <t>Cancer Clinical Trials</t>
  </si>
  <si>
    <t>Cancer Nursing</t>
  </si>
  <si>
    <t>Cardiology Discovery</t>
  </si>
  <si>
    <t>Cardiology in Review</t>
  </si>
  <si>
    <t>Cardiology Plus</t>
  </si>
  <si>
    <t>Cardiopulmonary Physical Therapy Journal</t>
  </si>
  <si>
    <t>Cardiovascular Endocrinology</t>
  </si>
  <si>
    <t>Cardiovascular Endocrinology &amp; Metabolism</t>
  </si>
  <si>
    <t>Chinese Medical Journal</t>
  </si>
  <si>
    <t>Chinese Medicine and Culture</t>
  </si>
  <si>
    <t>CIN Plus</t>
  </si>
  <si>
    <t>CIN: Computers, Informatics, Nursing</t>
  </si>
  <si>
    <t>Circulation</t>
  </si>
  <si>
    <t>Circulation Research</t>
  </si>
  <si>
    <t>Circulation: Arrhythmia and Electrophysiology</t>
  </si>
  <si>
    <t>Circulation: Cardiovascular Genetics</t>
  </si>
  <si>
    <t>Circulation: Cardiovascular Imaging</t>
  </si>
  <si>
    <t>Circulation: Cardiovascular Interventions</t>
  </si>
  <si>
    <t>Circulation: Cardiovascular Quality and Outcomes</t>
  </si>
  <si>
    <t>Circulation: Genomic and Precision Medicine</t>
  </si>
  <si>
    <t>Circulation: Heart Failure</t>
  </si>
  <si>
    <t>CLAO Journal</t>
  </si>
  <si>
    <t>Clinical and Translational Gastroenterology</t>
  </si>
  <si>
    <t>Clinical Dysmorphology</t>
  </si>
  <si>
    <t>2575-3126</t>
  </si>
  <si>
    <t>2325-7237</t>
  </si>
  <si>
    <t/>
  </si>
  <si>
    <t>2326-3253</t>
  </si>
  <si>
    <t>2049-0801</t>
  </si>
  <si>
    <t>2691-3593</t>
  </si>
  <si>
    <t>2162-0989</t>
  </si>
  <si>
    <t>2543-6368</t>
  </si>
  <si>
    <t>2691-3623</t>
  </si>
  <si>
    <t>2574-0954</t>
  </si>
  <si>
    <t>1538-9774</t>
  </si>
  <si>
    <t>1941-3084</t>
  </si>
  <si>
    <t>1942-0080</t>
  </si>
  <si>
    <t>1941-7632</t>
  </si>
  <si>
    <t>1941-7705</t>
  </si>
  <si>
    <t>2574-8300</t>
  </si>
  <si>
    <t>1941-3297</t>
  </si>
  <si>
    <t>2155-384X</t>
  </si>
  <si>
    <t>2046-2484</t>
  </si>
  <si>
    <t>2639-8028</t>
  </si>
  <si>
    <t>1941-7551</t>
  </si>
  <si>
    <t>1537-8918</t>
  </si>
  <si>
    <t>2226-8561</t>
  </si>
  <si>
    <t>1538-4667</t>
  </si>
  <si>
    <t>2090-7303</t>
  </si>
  <si>
    <t>2097-0617</t>
  </si>
  <si>
    <t>2474-7882</t>
  </si>
  <si>
    <t>2831-3461</t>
  </si>
  <si>
    <t>2833-7018</t>
  </si>
  <si>
    <t>2771-1897</t>
  </si>
  <si>
    <t>2473-3709</t>
  </si>
  <si>
    <t>2471-254X</t>
  </si>
  <si>
    <t>1971-145X</t>
  </si>
  <si>
    <t>2633-0407</t>
  </si>
  <si>
    <t>2832-918X</t>
  </si>
  <si>
    <t>2634-4580</t>
  </si>
  <si>
    <t>1743-9159</t>
  </si>
  <si>
    <t>2471-3864</t>
  </si>
  <si>
    <t>2468-3574</t>
  </si>
  <si>
    <t>2576-3342</t>
  </si>
  <si>
    <t>2352-6475</t>
  </si>
  <si>
    <t>2380-5048</t>
  </si>
  <si>
    <t>2474-7661</t>
  </si>
  <si>
    <t>2691-3321</t>
  </si>
  <si>
    <t>2689-8381</t>
  </si>
  <si>
    <t>2160-3251</t>
  </si>
  <si>
    <t>2160-2204</t>
  </si>
  <si>
    <t>2470-1122</t>
  </si>
  <si>
    <t>2472-7245</t>
  </si>
  <si>
    <t>2329-9185</t>
  </si>
  <si>
    <t>2473-4276</t>
  </si>
  <si>
    <t>2687-8941</t>
  </si>
  <si>
    <t>2473-4284</t>
  </si>
  <si>
    <t>2214-1677</t>
  </si>
  <si>
    <t>1539-2031</t>
  </si>
  <si>
    <t>2378-9506</t>
  </si>
  <si>
    <t>1526-0976</t>
  </si>
  <si>
    <t>1948-965X</t>
  </si>
  <si>
    <t>2332-0249</t>
  </si>
  <si>
    <t>1938-3533</t>
  </si>
  <si>
    <t>2637-5974</t>
  </si>
  <si>
    <t>2327-6924</t>
  </si>
  <si>
    <t>2691-171X</t>
  </si>
  <si>
    <t>2771-554X</t>
  </si>
  <si>
    <t>2641-7650</t>
  </si>
  <si>
    <t>2691-3895</t>
  </si>
  <si>
    <t>1081-8731</t>
  </si>
  <si>
    <t>2771-9979</t>
  </si>
  <si>
    <t>2376-7839</t>
  </si>
  <si>
    <t>2332-7812</t>
  </si>
  <si>
    <t>2633-0873</t>
  </si>
  <si>
    <t>2574-2167</t>
  </si>
  <si>
    <t>2766-3604</t>
  </si>
  <si>
    <t>2471-2531</t>
  </si>
  <si>
    <t>2169-7574</t>
  </si>
  <si>
    <t>2444-8664</t>
  </si>
  <si>
    <t>2563-9021</t>
  </si>
  <si>
    <t>1534-4908</t>
  </si>
  <si>
    <t>1538-1943</t>
  </si>
  <si>
    <t>1531-6572</t>
  </si>
  <si>
    <t>0885-9698</t>
  </si>
  <si>
    <t>1536-5409</t>
  </si>
  <si>
    <t>2331-2637</t>
  </si>
  <si>
    <t>2379-2868</t>
  </si>
  <si>
    <t>2373-8731</t>
  </si>
  <si>
    <t>1536-0253</t>
  </si>
  <si>
    <t>1040-2446</t>
    <phoneticPr fontId="1" type="noConversion"/>
  </si>
  <si>
    <t>1093-1139</t>
    <phoneticPr fontId="1" type="noConversion"/>
  </si>
  <si>
    <t>1091-5397</t>
    <phoneticPr fontId="1" type="noConversion"/>
  </si>
  <si>
    <t>2097-0226</t>
    <phoneticPr fontId="1" type="noConversion"/>
  </si>
  <si>
    <t>1531-5754</t>
    <phoneticPr fontId="1" type="noConversion"/>
  </si>
  <si>
    <t>1931-4485</t>
    <phoneticPr fontId="1" type="noConversion"/>
  </si>
  <si>
    <t>1072-4109</t>
    <phoneticPr fontId="1" type="noConversion"/>
  </si>
  <si>
    <t>1536-0903</t>
    <phoneticPr fontId="1" type="noConversion"/>
  </si>
  <si>
    <t>0161-9268</t>
    <phoneticPr fontId="1" type="noConversion"/>
  </si>
  <si>
    <t>1527-7941</t>
    <phoneticPr fontId="1" type="noConversion"/>
  </si>
  <si>
    <t>0044-6394</t>
    <phoneticPr fontId="1" type="noConversion"/>
  </si>
  <si>
    <t>0269-9370</t>
    <phoneticPr fontId="1" type="noConversion"/>
  </si>
  <si>
    <t>0002-936X</t>
    <phoneticPr fontId="1" type="noConversion"/>
  </si>
  <si>
    <t>2381-5949</t>
    <phoneticPr fontId="1" type="noConversion"/>
  </si>
  <si>
    <t>0893-0341</t>
    <phoneticPr fontId="1" type="noConversion"/>
  </si>
  <si>
    <t>1525-3279</t>
    <phoneticPr fontId="1" type="noConversion"/>
  </si>
  <si>
    <t>1936-3001</t>
    <phoneticPr fontId="1" type="noConversion"/>
  </si>
  <si>
    <t>0277-3732</t>
    <phoneticPr fontId="1" type="noConversion"/>
  </si>
  <si>
    <t>0195-7910</t>
    <phoneticPr fontId="1" type="noConversion"/>
  </si>
  <si>
    <t>0002-9270</t>
    <phoneticPr fontId="1" type="noConversion"/>
  </si>
  <si>
    <t>1062-8606</t>
    <phoneticPr fontId="1" type="noConversion"/>
  </si>
  <si>
    <t>0271-4469</t>
    <phoneticPr fontId="1" type="noConversion"/>
  </si>
  <si>
    <t>0002-9408</t>
    <phoneticPr fontId="1" type="noConversion"/>
  </si>
  <si>
    <t>0093-7002</t>
    <phoneticPr fontId="1" type="noConversion"/>
  </si>
  <si>
    <t>0192-9763</t>
    <phoneticPr fontId="1" type="noConversion"/>
  </si>
  <si>
    <t>0192-8562</t>
    <phoneticPr fontId="1" type="noConversion"/>
  </si>
  <si>
    <t>0002-9491</t>
    <phoneticPr fontId="1" type="noConversion"/>
  </si>
  <si>
    <t>0894-9115</t>
    <phoneticPr fontId="1" type="noConversion"/>
  </si>
  <si>
    <t>0147-5185</t>
    <phoneticPr fontId="1" type="noConversion"/>
  </si>
  <si>
    <t>1075-2765</t>
    <phoneticPr fontId="1" type="noConversion"/>
  </si>
  <si>
    <t>0003-2999</t>
    <phoneticPr fontId="1" type="noConversion"/>
  </si>
  <si>
    <t>0003-3022</t>
    <phoneticPr fontId="1" type="noConversion"/>
  </si>
  <si>
    <t>0148-7043</t>
    <phoneticPr fontId="1" type="noConversion"/>
  </si>
  <si>
    <t>0003-4932</t>
    <phoneticPr fontId="1" type="noConversion"/>
  </si>
  <si>
    <t>0959-4973</t>
    <phoneticPr fontId="1" type="noConversion"/>
  </si>
  <si>
    <t>1062-3345</t>
    <phoneticPr fontId="1" type="noConversion"/>
  </si>
  <si>
    <t>1541-2016</t>
    <phoneticPr fontId="1" type="noConversion"/>
  </si>
  <si>
    <t>2331-3064</t>
    <phoneticPr fontId="1" type="noConversion"/>
  </si>
  <si>
    <t>0276-5047</t>
    <phoneticPr fontId="1" type="noConversion"/>
  </si>
  <si>
    <t>1049-8834</t>
    <phoneticPr fontId="1" type="noConversion"/>
  </si>
  <si>
    <t>1079-5642</t>
    <phoneticPr fontId="1" type="noConversion"/>
  </si>
  <si>
    <t>2380-4017</t>
    <phoneticPr fontId="1" type="noConversion"/>
  </si>
  <si>
    <t>0363-471X</t>
    <phoneticPr fontId="1" type="noConversion"/>
  </si>
  <si>
    <t>1058-2916</t>
    <phoneticPr fontId="1" type="noConversion"/>
  </si>
  <si>
    <t>1548-8748</t>
    <phoneticPr fontId="1" type="noConversion"/>
  </si>
  <si>
    <t>2233-8276</t>
    <phoneticPr fontId="1" type="noConversion"/>
  </si>
  <si>
    <t>0955-8810</t>
    <phoneticPr fontId="1" type="noConversion"/>
  </si>
  <si>
    <t>1080-9775</t>
    <phoneticPr fontId="1" type="noConversion"/>
  </si>
  <si>
    <t>0957-5235</t>
    <phoneticPr fontId="1" type="noConversion"/>
  </si>
  <si>
    <t>1359-5237</t>
    <phoneticPr fontId="1" type="noConversion"/>
  </si>
  <si>
    <t>2576-2273</t>
    <phoneticPr fontId="1" type="noConversion"/>
  </si>
  <si>
    <t>0004-5616</t>
    <phoneticPr fontId="1" type="noConversion"/>
  </si>
  <si>
    <t>2368-4739</t>
    <phoneticPr fontId="1" type="noConversion"/>
  </si>
  <si>
    <t>0190-1206</t>
    <phoneticPr fontId="1" type="noConversion"/>
  </si>
  <si>
    <t>0162-220X</t>
    <phoneticPr fontId="1" type="noConversion"/>
  </si>
  <si>
    <t>2096-952X</t>
    <phoneticPr fontId="1" type="noConversion"/>
  </si>
  <si>
    <t>1061-5377</t>
    <phoneticPr fontId="1" type="noConversion"/>
  </si>
  <si>
    <t>2470-7511</t>
    <phoneticPr fontId="1" type="noConversion"/>
  </si>
  <si>
    <t>1541-7891</t>
    <phoneticPr fontId="1" type="noConversion"/>
  </si>
  <si>
    <t>2162-688X</t>
    <phoneticPr fontId="1" type="noConversion"/>
  </si>
  <si>
    <t>0366-6999</t>
    <phoneticPr fontId="1" type="noConversion"/>
  </si>
  <si>
    <t>2589-9627</t>
    <phoneticPr fontId="1" type="noConversion"/>
  </si>
  <si>
    <t>1098-7126</t>
    <phoneticPr fontId="1" type="noConversion"/>
  </si>
  <si>
    <t>0009-7322</t>
    <phoneticPr fontId="1" type="noConversion"/>
  </si>
  <si>
    <t>0009-7330</t>
    <phoneticPr fontId="1" type="noConversion"/>
  </si>
  <si>
    <t>1942-325X</t>
    <phoneticPr fontId="1" type="noConversion"/>
  </si>
  <si>
    <t>0733-8902</t>
    <phoneticPr fontId="1" type="noConversion"/>
  </si>
  <si>
    <t>0962-8827</t>
    <phoneticPr fontId="1" type="noConversion"/>
  </si>
  <si>
    <t>1050-642X</t>
    <phoneticPr fontId="1" type="noConversion"/>
  </si>
  <si>
    <t>0362-5664</t>
    <phoneticPr fontId="1" type="noConversion"/>
  </si>
  <si>
    <t>0363-9762</t>
    <phoneticPr fontId="1" type="noConversion"/>
  </si>
  <si>
    <t>0887-6274</t>
    <phoneticPr fontId="1" type="noConversion"/>
  </si>
  <si>
    <t>1938-8640</t>
    <phoneticPr fontId="1" type="noConversion"/>
  </si>
  <si>
    <t>0009-9201</t>
    <phoneticPr fontId="1" type="noConversion"/>
  </si>
  <si>
    <t>0095-8654</t>
    <phoneticPr fontId="1" type="noConversion"/>
  </si>
  <si>
    <t>0009-921X</t>
    <phoneticPr fontId="1" type="noConversion"/>
  </si>
  <si>
    <t>1068-0640</t>
    <phoneticPr fontId="1" type="noConversion"/>
  </si>
  <si>
    <t>2380-0186</t>
    <phoneticPr fontId="1" type="noConversion"/>
  </si>
  <si>
    <t>1543-3633</t>
    <phoneticPr fontId="1" type="noConversion"/>
  </si>
  <si>
    <t>0736-8593</t>
    <phoneticPr fontId="1" type="noConversion"/>
  </si>
  <si>
    <t>1543-9003</t>
    <phoneticPr fontId="1" type="noConversion"/>
  </si>
  <si>
    <t>0149-9009</t>
    <phoneticPr fontId="1" type="noConversion"/>
  </si>
  <si>
    <t>0163-2108</t>
    <phoneticPr fontId="1" type="noConversion"/>
  </si>
  <si>
    <t>1537-5846</t>
    <phoneticPr fontId="1" type="noConversion"/>
  </si>
  <si>
    <t>1541-5783</t>
    <phoneticPr fontId="1" type="noConversion"/>
  </si>
  <si>
    <t>1527-4268</t>
    <phoneticPr fontId="1" type="noConversion"/>
  </si>
  <si>
    <t>1080-2371</t>
    <phoneticPr fontId="1" type="noConversion"/>
  </si>
  <si>
    <t>0277-3740</t>
    <phoneticPr fontId="1" type="noConversion"/>
  </si>
  <si>
    <t>2833-6992</t>
    <phoneticPr fontId="1" type="noConversion"/>
  </si>
  <si>
    <t>0954-6928</t>
    <phoneticPr fontId="1" type="noConversion"/>
  </si>
  <si>
    <t>0090-3493</t>
    <phoneticPr fontId="1" type="noConversion"/>
  </si>
  <si>
    <t>0887-9303</t>
    <phoneticPr fontId="1" type="noConversion"/>
  </si>
  <si>
    <t>1535-282X</t>
    <phoneticPr fontId="1" type="noConversion"/>
  </si>
  <si>
    <t>1528-4050</t>
    <phoneticPr fontId="1" type="noConversion"/>
  </si>
  <si>
    <t>0952-7907</t>
    <phoneticPr fontId="1" type="noConversion"/>
  </si>
  <si>
    <t>0268-4705</t>
    <phoneticPr fontId="1" type="noConversion"/>
  </si>
  <si>
    <t>1363-1950</t>
    <phoneticPr fontId="1" type="noConversion"/>
  </si>
  <si>
    <t>1070-5295</t>
    <phoneticPr fontId="1" type="noConversion"/>
  </si>
  <si>
    <t>1068-3097</t>
    <phoneticPr fontId="1" type="noConversion"/>
  </si>
  <si>
    <t>1752-296X</t>
    <phoneticPr fontId="1" type="noConversion"/>
  </si>
  <si>
    <t>2766-9181</t>
    <phoneticPr fontId="1" type="noConversion"/>
  </si>
  <si>
    <t>0267-1379</t>
    <phoneticPr fontId="1" type="noConversion"/>
  </si>
  <si>
    <t>1065-6251</t>
    <phoneticPr fontId="1" type="noConversion"/>
  </si>
  <si>
    <t>1746-630X</t>
    <phoneticPr fontId="1" type="noConversion"/>
  </si>
  <si>
    <t>0951-7375</t>
    <phoneticPr fontId="1" type="noConversion"/>
  </si>
  <si>
    <t>0957-9672</t>
    <phoneticPr fontId="1" type="noConversion"/>
  </si>
  <si>
    <t>1062-4821</t>
    <phoneticPr fontId="1" type="noConversion"/>
  </si>
  <si>
    <t>1350-7540</t>
    <phoneticPr fontId="1" type="noConversion"/>
  </si>
  <si>
    <t>0951-7383</t>
    <phoneticPr fontId="1" type="noConversion"/>
  </si>
  <si>
    <t>1040-872X</t>
    <phoneticPr fontId="1" type="noConversion"/>
  </si>
  <si>
    <t>1040-8746</t>
    <phoneticPr fontId="1" type="noConversion"/>
  </si>
  <si>
    <t>1040-8738</t>
    <phoneticPr fontId="1" type="noConversion"/>
  </si>
  <si>
    <t>1087-2418</t>
    <phoneticPr fontId="1" type="noConversion"/>
  </si>
  <si>
    <t>1041-9918</t>
    <phoneticPr fontId="1" type="noConversion"/>
  </si>
  <si>
    <t>1068-9508</t>
    <phoneticPr fontId="1" type="noConversion"/>
  </si>
  <si>
    <t>1040-8703</t>
    <phoneticPr fontId="1" type="noConversion"/>
  </si>
  <si>
    <t>0951-7367</t>
    <phoneticPr fontId="1" type="noConversion"/>
  </si>
  <si>
    <t>1070-5287</t>
    <phoneticPr fontId="1" type="noConversion"/>
  </si>
  <si>
    <t>1040-8711</t>
    <phoneticPr fontId="1" type="noConversion"/>
  </si>
  <si>
    <t>1751-4258</t>
    <phoneticPr fontId="1" type="noConversion"/>
  </si>
  <si>
    <t>0963-0643</t>
    <phoneticPr fontId="1" type="noConversion"/>
  </si>
  <si>
    <t>0099-8125</t>
    <phoneticPr fontId="1" type="noConversion"/>
  </si>
  <si>
    <t>1661-7649</t>
    <phoneticPr fontId="1" type="noConversion"/>
  </si>
  <si>
    <t>1076-0512</t>
    <phoneticPr fontId="1" type="noConversion"/>
  </si>
  <si>
    <t>0730-4625</t>
    <phoneticPr fontId="1" type="noConversion"/>
  </si>
  <si>
    <t>0012-3706</t>
    <phoneticPr fontId="1" type="noConversion"/>
  </si>
  <si>
    <t>1054-0725</t>
    <phoneticPr fontId="1" type="noConversion"/>
  </si>
  <si>
    <t>2303-9027</t>
    <phoneticPr fontId="1" type="noConversion"/>
  </si>
  <si>
    <t>1044-3983</t>
    <phoneticPr fontId="1" type="noConversion"/>
  </si>
  <si>
    <t>0265-0215</t>
    <phoneticPr fontId="1" type="noConversion"/>
  </si>
  <si>
    <t>2767-7206</t>
    <phoneticPr fontId="1" type="noConversion"/>
  </si>
  <si>
    <t>0959-8278</t>
    <phoneticPr fontId="1" type="noConversion"/>
  </si>
  <si>
    <t>0969-9546</t>
    <phoneticPr fontId="1" type="noConversion"/>
  </si>
  <si>
    <t>0954-691X</t>
    <phoneticPr fontId="1" type="noConversion"/>
  </si>
  <si>
    <t>1783-3914</t>
    <phoneticPr fontId="1" type="noConversion"/>
  </si>
  <si>
    <t>1525-8599</t>
    <phoneticPr fontId="1" type="noConversion"/>
  </si>
  <si>
    <t>1555-9203</t>
    <phoneticPr fontId="1" type="noConversion"/>
  </si>
  <si>
    <t>1095-4120</t>
    <phoneticPr fontId="1" type="noConversion"/>
  </si>
  <si>
    <t>0091-6331</t>
    <phoneticPr fontId="1" type="noConversion"/>
  </si>
  <si>
    <t>1542-2321</t>
    <phoneticPr fontId="1" type="noConversion"/>
  </si>
  <si>
    <t>0160-6379</t>
    <phoneticPr fontId="1" type="noConversion"/>
  </si>
  <si>
    <t>2151-8378</t>
    <phoneticPr fontId="1" type="noConversion"/>
  </si>
  <si>
    <t>1682-606X</t>
    <phoneticPr fontId="1" type="noConversion"/>
  </si>
  <si>
    <t>0748-8157</t>
    <phoneticPr fontId="1" type="noConversion"/>
  </si>
  <si>
    <t>1042-895X</t>
    <phoneticPr fontId="1" type="noConversion"/>
  </si>
  <si>
    <t>1067-3229</t>
    <phoneticPr fontId="1" type="noConversion"/>
  </si>
  <si>
    <t>0361-6274</t>
    <phoneticPr fontId="1" type="noConversion"/>
  </si>
  <si>
    <t>0017-9078</t>
    <phoneticPr fontId="1" type="noConversion"/>
  </si>
  <si>
    <t>1934-5917</t>
    <phoneticPr fontId="1" type="noConversion"/>
  </si>
  <si>
    <t>2572-9241</t>
    <phoneticPr fontId="1" type="noConversion"/>
  </si>
  <si>
    <t>0270-9139</t>
    <phoneticPr fontId="1" type="noConversion"/>
  </si>
  <si>
    <t>0887-9311</t>
    <phoneticPr fontId="1" type="noConversion"/>
  </si>
  <si>
    <t>2374-4529</t>
    <phoneticPr fontId="1" type="noConversion"/>
  </si>
  <si>
    <t>0884-741X</t>
    <phoneticPr fontId="1" type="noConversion"/>
  </si>
  <si>
    <t>0194-911X</t>
    <phoneticPr fontId="1" type="noConversion"/>
  </si>
  <si>
    <t>2468-7332</t>
    <phoneticPr fontId="1" type="noConversion"/>
  </si>
  <si>
    <t>0896-3746</t>
    <phoneticPr fontId="1" type="noConversion"/>
  </si>
  <si>
    <t>2096-9511</t>
    <phoneticPr fontId="1" type="noConversion"/>
  </si>
  <si>
    <t>1056-9103</t>
    <phoneticPr fontId="1" type="noConversion"/>
  </si>
  <si>
    <t>2641-5917</t>
    <phoneticPr fontId="1" type="noConversion"/>
  </si>
  <si>
    <t>1073-6514</t>
    <phoneticPr fontId="1" type="noConversion"/>
  </si>
  <si>
    <t>2773-0387</t>
    <phoneticPr fontId="1" type="noConversion"/>
  </si>
  <si>
    <t>0020-5907</t>
    <phoneticPr fontId="1" type="noConversion"/>
  </si>
  <si>
    <t>0268-1315</t>
    <phoneticPr fontId="1" type="noConversion"/>
  </si>
  <si>
    <t>0020-6571</t>
    <phoneticPr fontId="1" type="noConversion"/>
  </si>
  <si>
    <t>2096-5540</t>
    <phoneticPr fontId="1" type="noConversion"/>
  </si>
  <si>
    <t>1744-1595</t>
    <phoneticPr fontId="1" type="noConversion"/>
  </si>
  <si>
    <t>0277-1691</t>
    <phoneticPr fontId="1" type="noConversion"/>
  </si>
  <si>
    <t>0342-5282</t>
    <phoneticPr fontId="1" type="noConversion"/>
  </si>
  <si>
    <t>0020-8167</t>
    <phoneticPr fontId="1" type="noConversion"/>
  </si>
  <si>
    <t>1571-8883</t>
    <phoneticPr fontId="1" type="noConversion"/>
  </si>
  <si>
    <t>0020-9996</t>
    <phoneticPr fontId="1" type="noConversion"/>
  </si>
  <si>
    <t>1547-1896</t>
    <phoneticPr fontId="1" type="noConversion"/>
  </si>
  <si>
    <t>1525-4135</t>
    <phoneticPr fontId="1" type="noConversion"/>
  </si>
  <si>
    <t>2202-4433</t>
    <phoneticPr fontId="1" type="noConversion"/>
  </si>
  <si>
    <t>1838-2142</t>
    <phoneticPr fontId="1" type="noConversion"/>
  </si>
  <si>
    <t>1479-697X</t>
    <phoneticPr fontId="1" type="noConversion"/>
  </si>
  <si>
    <t>2688-1527</t>
    <phoneticPr fontId="1" type="noConversion"/>
  </si>
  <si>
    <t>1076-1608</t>
    <phoneticPr fontId="1" type="noConversion"/>
  </si>
  <si>
    <t>0882-0627</t>
    <phoneticPr fontId="1" type="noConversion"/>
  </si>
  <si>
    <t>0002-0443</t>
    <phoneticPr fontId="1" type="noConversion"/>
  </si>
  <si>
    <t>1062-2551</t>
    <phoneticPr fontId="1" type="noConversion"/>
  </si>
  <si>
    <t>2169-9798</t>
    <phoneticPr fontId="1" type="noConversion"/>
  </si>
  <si>
    <t>1098-7886</t>
    <phoneticPr fontId="1" type="noConversion"/>
  </si>
  <si>
    <t>0894-9255</t>
    <phoneticPr fontId="1" type="noConversion"/>
  </si>
  <si>
    <t>1077-9450</t>
    <phoneticPr fontId="1" type="noConversion"/>
  </si>
  <si>
    <t>2158-8686</t>
    <phoneticPr fontId="1" type="noConversion"/>
  </si>
  <si>
    <t>1932-0620</t>
    <phoneticPr fontId="1" type="noConversion"/>
  </si>
  <si>
    <t>1088-4602</t>
    <phoneticPr fontId="1" type="noConversion"/>
  </si>
  <si>
    <t>0148-9917</t>
    <phoneticPr fontId="1" type="noConversion"/>
  </si>
  <si>
    <t>2377-6102</t>
    <phoneticPr fontId="1" type="noConversion"/>
  </si>
  <si>
    <t>2096-5672</t>
    <phoneticPr fontId="1" type="noConversion"/>
  </si>
  <si>
    <t>0732-6580</t>
    <phoneticPr fontId="1" type="noConversion"/>
  </si>
  <si>
    <t>0021-9355</t>
    <phoneticPr fontId="1" type="noConversion"/>
  </si>
  <si>
    <t>1070-8030</t>
    <phoneticPr fontId="1" type="noConversion"/>
  </si>
  <si>
    <t>1944-6586</t>
    <phoneticPr fontId="1" type="noConversion"/>
  </si>
  <si>
    <t>0275-1429</t>
    <phoneticPr fontId="1" type="noConversion"/>
  </si>
  <si>
    <t>0883-9212</t>
    <phoneticPr fontId="1" type="noConversion"/>
  </si>
  <si>
    <t>1932-7501</t>
    <phoneticPr fontId="1" type="noConversion"/>
  </si>
  <si>
    <t>1558-2027</t>
    <phoneticPr fontId="1" type="noConversion"/>
  </si>
  <si>
    <t>0889-4655</t>
    <phoneticPr fontId="1" type="noConversion"/>
  </si>
  <si>
    <t>0160-2446</t>
    <phoneticPr fontId="1" type="noConversion"/>
  </si>
  <si>
    <t>0886-3350</t>
    <phoneticPr fontId="1" type="noConversion"/>
  </si>
  <si>
    <t>0743-2550</t>
    <phoneticPr fontId="1" type="noConversion"/>
  </si>
  <si>
    <t>0363-8855</t>
    <phoneticPr fontId="1" type="noConversion"/>
  </si>
  <si>
    <t>0272-846X</t>
    <phoneticPr fontId="1" type="noConversion"/>
  </si>
  <si>
    <t>1522-0443</t>
    <phoneticPr fontId="1" type="noConversion"/>
  </si>
  <si>
    <t>0736-0258</t>
    <phoneticPr fontId="1" type="noConversion"/>
  </si>
  <si>
    <t>0732-183X</t>
    <phoneticPr fontId="1" type="noConversion"/>
  </si>
  <si>
    <t>0271-0749</t>
    <phoneticPr fontId="1" type="noConversion"/>
  </si>
  <si>
    <t>0363-8715</t>
    <phoneticPr fontId="1" type="noConversion"/>
  </si>
  <si>
    <t>0894-1912</t>
    <phoneticPr fontId="1" type="noConversion"/>
  </si>
  <si>
    <t>1049-2275</t>
    <phoneticPr fontId="1" type="noConversion"/>
  </si>
  <si>
    <t>2832-5877</t>
    <phoneticPr fontId="1" type="noConversion"/>
  </si>
  <si>
    <t>0196-206X</t>
    <phoneticPr fontId="1" type="noConversion"/>
  </si>
  <si>
    <t>1556-3693</t>
    <phoneticPr fontId="1" type="noConversion"/>
  </si>
  <si>
    <t>1539-8412</t>
    <phoneticPr fontId="1" type="noConversion"/>
  </si>
  <si>
    <t>1057-0829</t>
    <phoneticPr fontId="1" type="noConversion"/>
  </si>
  <si>
    <t>2475-5028</t>
    <phoneticPr fontId="1" type="noConversion"/>
  </si>
  <si>
    <t>0885-9701</t>
    <phoneticPr fontId="1" type="noConversion"/>
  </si>
  <si>
    <t>1096-9012</t>
    <phoneticPr fontId="1" type="noConversion"/>
  </si>
  <si>
    <t>1522-2179</t>
    <phoneticPr fontId="1" type="noConversion"/>
  </si>
  <si>
    <t>0263-6352</t>
    <phoneticPr fontId="1" type="noConversion"/>
  </si>
  <si>
    <t>1524-9557</t>
    <phoneticPr fontId="1" type="noConversion"/>
  </si>
  <si>
    <t>1067-5582</t>
    <phoneticPr fontId="1" type="noConversion"/>
  </si>
  <si>
    <t>1053-8550</t>
    <phoneticPr fontId="1" type="noConversion"/>
  </si>
  <si>
    <t>1533-1458</t>
    <phoneticPr fontId="1" type="noConversion"/>
  </si>
  <si>
    <t>2949-9860</t>
    <phoneticPr fontId="1" type="noConversion"/>
  </si>
  <si>
    <t>0896-5846</t>
    <phoneticPr fontId="1" type="noConversion"/>
  </si>
  <si>
    <t>0022-2577</t>
    <phoneticPr fontId="1" type="noConversion"/>
  </si>
  <si>
    <t>0022-3018</t>
    <phoneticPr fontId="1" type="noConversion"/>
  </si>
  <si>
    <t>1070-8022</t>
    <phoneticPr fontId="1" type="noConversion"/>
  </si>
  <si>
    <t>1557-0576</t>
    <phoneticPr fontId="1" type="noConversion"/>
  </si>
  <si>
    <t>0888-0395</t>
    <phoneticPr fontId="1" type="noConversion"/>
  </si>
  <si>
    <t>0898-4921</t>
    <phoneticPr fontId="1" type="noConversion"/>
  </si>
  <si>
    <t>1057-3631</t>
    <phoneticPr fontId="1" type="noConversion"/>
  </si>
  <si>
    <t>2096-2746</t>
    <phoneticPr fontId="1" type="noConversion"/>
  </si>
  <si>
    <t>1076-2752</t>
    <phoneticPr fontId="1" type="noConversion"/>
  </si>
  <si>
    <t>1554-7477</t>
    <phoneticPr fontId="1" type="noConversion"/>
  </si>
  <si>
    <t>0890-5339</t>
    <phoneticPr fontId="1" type="noConversion"/>
  </si>
  <si>
    <t>2096-5664</t>
    <phoneticPr fontId="1" type="noConversion"/>
  </si>
  <si>
    <t>1549-8417</t>
    <phoneticPr fontId="1" type="noConversion"/>
  </si>
  <si>
    <t>0277-2116</t>
    <phoneticPr fontId="1" type="noConversion"/>
  </si>
  <si>
    <t>1077-4114</t>
    <phoneticPr fontId="1" type="noConversion"/>
  </si>
  <si>
    <t>0271-6798</t>
    <phoneticPr fontId="1" type="noConversion"/>
  </si>
  <si>
    <t>1060-152X</t>
    <phoneticPr fontId="1" type="noConversion"/>
  </si>
  <si>
    <t>1542-5983</t>
    <phoneticPr fontId="1" type="noConversion"/>
  </si>
  <si>
    <t>1077-2847</t>
    <phoneticPr fontId="1" type="noConversion"/>
  </si>
  <si>
    <t>0893-2190</t>
    <phoneticPr fontId="1" type="noConversion"/>
  </si>
  <si>
    <t>1941-9430</t>
    <phoneticPr fontId="1" type="noConversion"/>
  </si>
  <si>
    <t>1527-4160</t>
    <phoneticPr fontId="1" type="noConversion"/>
  </si>
  <si>
    <t>1078-4659</t>
    <phoneticPr fontId="1" type="noConversion"/>
  </si>
  <si>
    <t>0895-0385</t>
    <phoneticPr fontId="1" type="noConversion"/>
  </si>
  <si>
    <t>1536-0652</t>
    <phoneticPr fontId="1" type="noConversion"/>
  </si>
  <si>
    <t>1064-8011</t>
    <phoneticPr fontId="1" type="noConversion"/>
  </si>
  <si>
    <t>1041-2972</t>
    <phoneticPr fontId="1" type="noConversion"/>
  </si>
  <si>
    <t>1067-151X</t>
    <phoneticPr fontId="1" type="noConversion"/>
  </si>
  <si>
    <t>0360-9294</t>
    <phoneticPr fontId="1" type="noConversion"/>
  </si>
  <si>
    <t>1072-7515</t>
    <phoneticPr fontId="1" type="noConversion"/>
  </si>
  <si>
    <t>0095-148X</t>
    <phoneticPr fontId="1" type="noConversion"/>
  </si>
  <si>
    <t>0095-9545</t>
    <phoneticPr fontId="1" type="noConversion"/>
  </si>
  <si>
    <t>1055-3290</t>
    <phoneticPr fontId="1" type="noConversion"/>
  </si>
  <si>
    <t>1726-4901</t>
    <phoneticPr fontId="1" type="noConversion"/>
  </si>
  <si>
    <t>1945-760X</t>
    <phoneticPr fontId="1" type="noConversion"/>
  </si>
  <si>
    <t>0883-5993</t>
    <phoneticPr fontId="1" type="noConversion"/>
  </si>
  <si>
    <t>2665-9190</t>
    <phoneticPr fontId="1" type="noConversion"/>
  </si>
  <si>
    <t>2163-0755</t>
    <phoneticPr fontId="1" type="noConversion"/>
  </si>
  <si>
    <t>1078-7496</t>
    <phoneticPr fontId="1" type="noConversion"/>
  </si>
  <si>
    <t>0022-5282</t>
    <phoneticPr fontId="1" type="noConversion"/>
  </si>
  <si>
    <t>0022-5347</t>
    <phoneticPr fontId="1" type="noConversion"/>
  </si>
  <si>
    <t>2690-2702</t>
    <phoneticPr fontId="1" type="noConversion"/>
  </si>
  <si>
    <t>1556-6803</t>
    <phoneticPr fontId="1" type="noConversion"/>
  </si>
  <si>
    <t>1071-5754</t>
    <phoneticPr fontId="1" type="noConversion"/>
  </si>
  <si>
    <t>1040-8800</t>
    <phoneticPr fontId="1" type="noConversion"/>
  </si>
  <si>
    <t>1543-9879</t>
    <phoneticPr fontId="1" type="noConversion"/>
  </si>
  <si>
    <t>1529-7764</t>
    <phoneticPr fontId="1" type="noConversion"/>
  </si>
  <si>
    <t>1527-6465</t>
    <phoneticPr fontId="1" type="noConversion"/>
  </si>
  <si>
    <t>1074-3022</t>
    <phoneticPr fontId="1" type="noConversion"/>
  </si>
  <si>
    <t>1553-0582</t>
    <phoneticPr fontId="1" type="noConversion"/>
  </si>
  <si>
    <t>2096-6954</t>
    <phoneticPr fontId="1" type="noConversion"/>
  </si>
  <si>
    <t>0361-929X</t>
    <phoneticPr fontId="1" type="noConversion"/>
  </si>
  <si>
    <t>0025-7079</t>
    <phoneticPr fontId="1" type="noConversion"/>
  </si>
  <si>
    <t>0737-3805</t>
    <phoneticPr fontId="1" type="noConversion"/>
  </si>
  <si>
    <t>1943-0701</t>
    <phoneticPr fontId="1" type="noConversion"/>
  </si>
  <si>
    <t>0025-7974</t>
    <phoneticPr fontId="1" type="noConversion"/>
  </si>
  <si>
    <t>0195-9131</t>
    <phoneticPr fontId="1" type="noConversion"/>
  </si>
  <si>
    <t>0025-7990</t>
    <phoneticPr fontId="1" type="noConversion"/>
  </si>
  <si>
    <t>0960-8931</t>
    <phoneticPr fontId="1" type="noConversion"/>
  </si>
  <si>
    <t>1558-6243</t>
    <phoneticPr fontId="1" type="noConversion"/>
  </si>
  <si>
    <t>1530-0374</t>
    <phoneticPr fontId="1" type="noConversion"/>
  </si>
  <si>
    <t>0744-0049</t>
    <phoneticPr fontId="1" type="noConversion"/>
  </si>
  <si>
    <t>0199-610X</t>
    <phoneticPr fontId="1" type="noConversion"/>
  </si>
  <si>
    <t>1940-5960</t>
    <phoneticPr fontId="1" type="noConversion"/>
  </si>
  <si>
    <t>0028-3878</t>
    <phoneticPr fontId="1" type="noConversion"/>
  </si>
  <si>
    <t>1553-3271</t>
    <phoneticPr fontId="1" type="noConversion"/>
  </si>
  <si>
    <t>1533-7006</t>
    <phoneticPr fontId="1" type="noConversion"/>
  </si>
  <si>
    <t>2163-0402</t>
    <phoneticPr fontId="1" type="noConversion"/>
  </si>
  <si>
    <t>0894-878X</t>
    <phoneticPr fontId="1" type="noConversion"/>
  </si>
  <si>
    <t>0959-4965</t>
    <phoneticPr fontId="1" type="noConversion"/>
  </si>
  <si>
    <t>0148-396X</t>
    <phoneticPr fontId="1" type="noConversion"/>
  </si>
  <si>
    <t>2834-4383</t>
    <phoneticPr fontId="1" type="noConversion"/>
  </si>
  <si>
    <t>1050-6438</t>
    <phoneticPr fontId="1" type="noConversion"/>
  </si>
  <si>
    <t>0028-4793</t>
    <phoneticPr fontId="1" type="noConversion"/>
  </si>
  <si>
    <t>0143-3636</t>
    <phoneticPr fontId="1" type="noConversion"/>
  </si>
  <si>
    <t>0363-3624</t>
    <phoneticPr fontId="1" type="noConversion"/>
  </si>
  <si>
    <t>0360-4039</t>
    <phoneticPr fontId="1" type="noConversion"/>
  </si>
  <si>
    <t>1094-2831</t>
    <phoneticPr fontId="1" type="noConversion"/>
  </si>
  <si>
    <t>0363-9568</t>
    <phoneticPr fontId="1" type="noConversion"/>
  </si>
  <si>
    <t>1084-3647</t>
    <phoneticPr fontId="1" type="noConversion"/>
  </si>
  <si>
    <t>1558-447X</t>
    <phoneticPr fontId="1" type="noConversion"/>
  </si>
  <si>
    <t>1536-5026</t>
    <phoneticPr fontId="1" type="noConversion"/>
  </si>
  <si>
    <t>1544-5186</t>
    <phoneticPr fontId="1" type="noConversion"/>
  </si>
  <si>
    <t>0744-6314</t>
    <phoneticPr fontId="1" type="noConversion"/>
  </si>
  <si>
    <t>0029-6562</t>
    <phoneticPr fontId="1" type="noConversion"/>
  </si>
  <si>
    <t>0732-0167</t>
    <phoneticPr fontId="1" type="noConversion"/>
  </si>
  <si>
    <t>0029-666X</t>
    <phoneticPr fontId="1" type="noConversion"/>
  </si>
  <si>
    <t>0275-665X</t>
    <phoneticPr fontId="1" type="noConversion"/>
  </si>
  <si>
    <t>0029-7828</t>
    <phoneticPr fontId="1" type="noConversion"/>
  </si>
  <si>
    <t>0029-7844</t>
    <phoneticPr fontId="1" type="noConversion"/>
  </si>
  <si>
    <t>2160-2247</t>
    <phoneticPr fontId="1" type="noConversion"/>
  </si>
  <si>
    <t>2095-9621</t>
    <phoneticPr fontId="1" type="noConversion"/>
  </si>
  <si>
    <t>0276-2234</t>
    <phoneticPr fontId="1" type="noConversion"/>
  </si>
  <si>
    <t>1742-8009</t>
    <phoneticPr fontId="1" type="noConversion"/>
  </si>
  <si>
    <t>2332-4252</t>
    <phoneticPr fontId="1" type="noConversion"/>
  </si>
  <si>
    <t>0740-9303</t>
    <phoneticPr fontId="1" type="noConversion"/>
  </si>
  <si>
    <t>1040-5488</t>
    <phoneticPr fontId="1" type="noConversion"/>
  </si>
  <si>
    <t>1933-3145</t>
    <phoneticPr fontId="1" type="noConversion"/>
  </si>
  <si>
    <t>0744-6020</t>
    <phoneticPr fontId="1" type="noConversion"/>
  </si>
  <si>
    <t>1531-7129</t>
    <phoneticPr fontId="1" type="noConversion"/>
  </si>
  <si>
    <t>1535-2765</t>
    <phoneticPr fontId="1" type="noConversion"/>
  </si>
  <si>
    <t>1093-1783</t>
    <phoneticPr fontId="1" type="noConversion"/>
  </si>
  <si>
    <t>1449-7700</t>
    <phoneticPr fontId="1" type="noConversion"/>
  </si>
  <si>
    <t>0304-3959</t>
    <phoneticPr fontId="1" type="noConversion"/>
  </si>
  <si>
    <t>0885-3177</t>
    <phoneticPr fontId="1" type="noConversion"/>
  </si>
  <si>
    <t>1082-9784</t>
    <phoneticPr fontId="1" type="noConversion"/>
  </si>
  <si>
    <t>1529-7535</t>
    <phoneticPr fontId="1" type="noConversion"/>
  </si>
  <si>
    <t>0749-5161</t>
    <phoneticPr fontId="1" type="noConversion"/>
  </si>
  <si>
    <t>0277-9730</t>
    <phoneticPr fontId="1" type="noConversion"/>
  </si>
  <si>
    <t>0891-3668</t>
    <phoneticPr fontId="1" type="noConversion"/>
  </si>
  <si>
    <t>0898-5669</t>
    <phoneticPr fontId="1" type="noConversion"/>
  </si>
  <si>
    <t>2472-0054</t>
    <phoneticPr fontId="1" type="noConversion"/>
  </si>
  <si>
    <t>0960-314X</t>
    <phoneticPr fontId="1" type="noConversion"/>
  </si>
  <si>
    <t>1744-6872</t>
    <phoneticPr fontId="1" type="noConversion"/>
  </si>
  <si>
    <t>0032-1052</t>
    <phoneticPr fontId="1" type="noConversion"/>
  </si>
  <si>
    <t>2770-3509</t>
    <phoneticPr fontId="1" type="noConversion"/>
  </si>
  <si>
    <t>1075-1270</t>
    <phoneticPr fontId="1" type="noConversion"/>
  </si>
  <si>
    <t>0096-8501</t>
    <phoneticPr fontId="1" type="noConversion"/>
  </si>
  <si>
    <t>0741-5206</t>
    <phoneticPr fontId="1" type="noConversion"/>
  </si>
  <si>
    <t>1533-029X</t>
    <phoneticPr fontId="1" type="noConversion"/>
  </si>
  <si>
    <t>2380-0216</t>
    <phoneticPr fontId="1" type="noConversion"/>
  </si>
  <si>
    <t>1932-8087</t>
    <phoneticPr fontId="1" type="noConversion"/>
  </si>
  <si>
    <t>2473-294X</t>
    <phoneticPr fontId="1" type="noConversion"/>
  </si>
  <si>
    <t>0309-3646</t>
    <phoneticPr fontId="1" type="noConversion"/>
  </si>
  <si>
    <t>0955-8829</t>
    <phoneticPr fontId="1" type="noConversion"/>
  </si>
  <si>
    <t>1936-9255</t>
    <phoneticPr fontId="1" type="noConversion"/>
  </si>
  <si>
    <t>0033-3174</t>
    <phoneticPr fontId="1" type="noConversion"/>
  </si>
  <si>
    <t>1063-8628</t>
    <phoneticPr fontId="1" type="noConversion"/>
  </si>
  <si>
    <t>1079-4220</t>
    <phoneticPr fontId="1" type="noConversion"/>
  </si>
  <si>
    <t>0278-4807</t>
    <phoneticPr fontId="1" type="noConversion"/>
  </si>
  <si>
    <t>2168-3808</t>
    <phoneticPr fontId="1" type="noConversion"/>
  </si>
  <si>
    <t>2096-2924</t>
    <phoneticPr fontId="1" type="noConversion"/>
  </si>
  <si>
    <t>0275-004X</t>
    <phoneticPr fontId="1" type="noConversion"/>
  </si>
  <si>
    <t>1935-1089</t>
    <phoneticPr fontId="1" type="noConversion"/>
  </si>
  <si>
    <t>2770-3150</t>
    <phoneticPr fontId="1" type="noConversion"/>
  </si>
  <si>
    <t>0954-139X</t>
    <phoneticPr fontId="1" type="noConversion"/>
  </si>
  <si>
    <t>0148-5717</t>
    <phoneticPr fontId="1" type="noConversion"/>
  </si>
  <si>
    <t>1073-2322</t>
    <phoneticPr fontId="1" type="noConversion"/>
  </si>
  <si>
    <t>1559-2332</t>
    <phoneticPr fontId="1" type="noConversion"/>
  </si>
  <si>
    <t>0038-4348</t>
    <phoneticPr fontId="1" type="noConversion"/>
  </si>
  <si>
    <t>0362-2436</t>
    <phoneticPr fontId="1" type="noConversion"/>
  </si>
  <si>
    <t>1548-2545</t>
    <phoneticPr fontId="1" type="noConversion"/>
  </si>
  <si>
    <t>1062-8592</t>
    <phoneticPr fontId="1" type="noConversion"/>
  </si>
  <si>
    <t>1524-1602</t>
    <phoneticPr fontId="1" type="noConversion"/>
  </si>
  <si>
    <t>1073-6840</t>
    <phoneticPr fontId="1" type="noConversion"/>
  </si>
  <si>
    <t>0039-2499</t>
    <phoneticPr fontId="1" type="noConversion"/>
  </si>
  <si>
    <t>1051-7200</t>
    <phoneticPr fontId="1" type="noConversion"/>
  </si>
  <si>
    <t>0039-6206</t>
    <phoneticPr fontId="1" type="noConversion"/>
  </si>
  <si>
    <t>1536-0636</t>
    <phoneticPr fontId="1" type="noConversion"/>
  </si>
  <si>
    <t>1542-1929</t>
    <phoneticPr fontId="1" type="noConversion"/>
  </si>
  <si>
    <t>1523-9896</t>
    <phoneticPr fontId="1" type="noConversion"/>
  </si>
  <si>
    <t>0193-1091</t>
    <phoneticPr fontId="1" type="noConversion"/>
  </si>
  <si>
    <t>1049-1961</t>
    <phoneticPr fontId="1" type="noConversion"/>
  </si>
  <si>
    <t>0894-7376</t>
    <phoneticPr fontId="1" type="noConversion"/>
  </si>
  <si>
    <t>1528-9117</t>
    <phoneticPr fontId="1" type="noConversion"/>
  </si>
  <si>
    <t>1060-1694</t>
    <phoneticPr fontId="1" type="noConversion"/>
  </si>
  <si>
    <t>1051-2144</t>
    <phoneticPr fontId="1" type="noConversion"/>
  </si>
  <si>
    <t>1525-5794</t>
    <phoneticPr fontId="1" type="noConversion"/>
  </si>
  <si>
    <t>0745-7472</t>
    <phoneticPr fontId="1" type="noConversion"/>
  </si>
  <si>
    <t>0375-9229</t>
    <phoneticPr fontId="1" type="noConversion"/>
  </si>
  <si>
    <t>0148-0812</t>
    <phoneticPr fontId="1" type="noConversion"/>
  </si>
  <si>
    <t>1095-0680</t>
    <phoneticPr fontId="1" type="noConversion"/>
  </si>
  <si>
    <t>1545-1496</t>
    <phoneticPr fontId="1" type="noConversion"/>
  </si>
  <si>
    <t>0361-1817</t>
    <phoneticPr fontId="1" type="noConversion"/>
  </si>
  <si>
    <t>0163-4356</t>
    <phoneticPr fontId="1" type="noConversion"/>
  </si>
  <si>
    <t>0883-5691</t>
    <phoneticPr fontId="1" type="noConversion"/>
  </si>
  <si>
    <t>0164-2340</t>
    <phoneticPr fontId="1" type="noConversion"/>
  </si>
  <si>
    <t>0882-7524</t>
    <phoneticPr fontId="1" type="noConversion"/>
  </si>
  <si>
    <t>0271-8294</t>
    <phoneticPr fontId="1" type="noConversion"/>
  </si>
  <si>
    <t>0899-3459</t>
    <phoneticPr fontId="1" type="noConversion"/>
  </si>
  <si>
    <t>0882-5645</t>
    <phoneticPr fontId="1" type="noConversion"/>
  </si>
  <si>
    <t>0066-0833</t>
    <phoneticPr fontId="1" type="noConversion"/>
  </si>
  <si>
    <t>0891-3633</t>
    <phoneticPr fontId="1" type="noConversion"/>
  </si>
  <si>
    <t>1938-0623</t>
    <phoneticPr fontId="1" type="noConversion"/>
  </si>
  <si>
    <t>0041-1337</t>
    <phoneticPr fontId="1" type="noConversion"/>
  </si>
  <si>
    <t>1527-3350</t>
    <phoneticPr fontId="1" type="noConversion"/>
  </si>
  <si>
    <t>1536-593X</t>
    <phoneticPr fontId="1" type="noConversion"/>
  </si>
  <si>
    <t>2765-8619</t>
    <phoneticPr fontId="1" type="noConversion"/>
  </si>
  <si>
    <t>1535-1122</t>
    <phoneticPr fontId="1" type="noConversion"/>
  </si>
  <si>
    <t>1931-4493</t>
    <phoneticPr fontId="1" type="noConversion"/>
  </si>
  <si>
    <t>1538-8654</t>
    <phoneticPr fontId="1" type="noConversion"/>
  </si>
  <si>
    <t>2159-7774</t>
    <phoneticPr fontId="1" type="noConversion"/>
  </si>
  <si>
    <t>1473-5571</t>
    <phoneticPr fontId="1" type="noConversion"/>
  </si>
  <si>
    <t>2381-652X</t>
    <phoneticPr fontId="1" type="noConversion"/>
  </si>
  <si>
    <t>1546-4156</t>
    <phoneticPr fontId="1" type="noConversion"/>
  </si>
  <si>
    <t>1550-3240</t>
    <phoneticPr fontId="1" type="noConversion"/>
  </si>
  <si>
    <t>1936-6760</t>
    <phoneticPr fontId="1" type="noConversion"/>
  </si>
  <si>
    <t>1533-404X</t>
    <phoneticPr fontId="1" type="noConversion"/>
  </si>
  <si>
    <t>1572-0241</t>
    <phoneticPr fontId="1" type="noConversion"/>
  </si>
  <si>
    <t>2330-9482</t>
    <phoneticPr fontId="1" type="noConversion"/>
  </si>
  <si>
    <t>2330-9474</t>
    <phoneticPr fontId="1" type="noConversion"/>
  </si>
  <si>
    <t>2330-9512</t>
    <phoneticPr fontId="1" type="noConversion"/>
  </si>
  <si>
    <t>2324-6855</t>
    <phoneticPr fontId="1" type="noConversion"/>
  </si>
  <si>
    <t>2331-4532</t>
    <phoneticPr fontId="1" type="noConversion"/>
  </si>
  <si>
    <t>1537-7385</t>
    <phoneticPr fontId="1" type="noConversion"/>
  </si>
  <si>
    <t>1536-3686</t>
    <phoneticPr fontId="1" type="noConversion"/>
  </si>
  <si>
    <t>1536-3708</t>
    <phoneticPr fontId="1" type="noConversion"/>
  </si>
  <si>
    <t>2331-3722</t>
    <phoneticPr fontId="1" type="noConversion"/>
  </si>
  <si>
    <t>1533-4058</t>
    <phoneticPr fontId="1" type="noConversion"/>
  </si>
  <si>
    <t>2331-3072</t>
    <phoneticPr fontId="1" type="noConversion"/>
  </si>
  <si>
    <t>2330-9180</t>
    <phoneticPr fontId="1" type="noConversion"/>
  </si>
  <si>
    <t>2330-9199</t>
    <phoneticPr fontId="1" type="noConversion"/>
  </si>
  <si>
    <t>1537-1905</t>
    <phoneticPr fontId="1" type="noConversion"/>
  </si>
  <si>
    <t>1548-8756</t>
    <phoneticPr fontId="1" type="noConversion"/>
  </si>
  <si>
    <t>1473-5733</t>
    <phoneticPr fontId="1" type="noConversion"/>
  </si>
  <si>
    <t>2576-2281</t>
    <phoneticPr fontId="1" type="noConversion"/>
  </si>
  <si>
    <t>1938-808X</t>
    <phoneticPr fontId="1" type="noConversion"/>
  </si>
  <si>
    <t>2376-9882</t>
    <phoneticPr fontId="1" type="noConversion"/>
  </si>
  <si>
    <t>1538-9804</t>
    <phoneticPr fontId="1" type="noConversion"/>
  </si>
  <si>
    <t>2693-8499</t>
    <phoneticPr fontId="1" type="noConversion"/>
  </si>
  <si>
    <t>2374-8907</t>
    <phoneticPr fontId="1" type="noConversion"/>
  </si>
  <si>
    <t>2542-5641</t>
    <phoneticPr fontId="1" type="noConversion"/>
  </si>
  <si>
    <t>2589-9473</t>
    <phoneticPr fontId="1" type="noConversion"/>
  </si>
  <si>
    <t>1538-9790</t>
    <phoneticPr fontId="1" type="noConversion"/>
  </si>
  <si>
    <t>1942-3268</t>
    <phoneticPr fontId="1" type="noConversion"/>
  </si>
  <si>
    <t>1537-162X</t>
    <phoneticPr fontId="1" type="noConversion"/>
  </si>
  <si>
    <t>1536-0229</t>
    <phoneticPr fontId="1" type="noConversion"/>
  </si>
  <si>
    <t>1538-9782</t>
    <phoneticPr fontId="1" type="noConversion"/>
  </si>
  <si>
    <t>2162-9838</t>
    <phoneticPr fontId="1" type="noConversion"/>
  </si>
  <si>
    <t>2332-3906</t>
    <phoneticPr fontId="1" type="noConversion"/>
  </si>
  <si>
    <t>1528-1132</t>
    <phoneticPr fontId="1" type="noConversion"/>
  </si>
  <si>
    <t>1536-5956</t>
    <phoneticPr fontId="1" type="noConversion"/>
  </si>
  <si>
    <t>2380-0194</t>
    <phoneticPr fontId="1" type="noConversion"/>
  </si>
  <si>
    <t>1543-3641</t>
    <phoneticPr fontId="1" type="noConversion"/>
  </si>
  <si>
    <t>2376-3892</t>
    <phoneticPr fontId="1" type="noConversion"/>
  </si>
  <si>
    <t>2163-8241</t>
    <phoneticPr fontId="1" type="noConversion"/>
  </si>
  <si>
    <t>2331-1681</t>
    <phoneticPr fontId="1" type="noConversion"/>
  </si>
  <si>
    <t>2331-2661</t>
    <phoneticPr fontId="1" type="noConversion"/>
  </si>
  <si>
    <t>2161-1181</t>
    <phoneticPr fontId="1" type="noConversion"/>
  </si>
  <si>
    <t>1538-6899</t>
    <phoneticPr fontId="1" type="noConversion"/>
  </si>
  <si>
    <t>1550-5111</t>
    <phoneticPr fontId="1" type="noConversion"/>
  </si>
  <si>
    <t>1535-2811</t>
    <phoneticPr fontId="1" type="noConversion"/>
  </si>
  <si>
    <t>1473-6322</t>
    <phoneticPr fontId="1" type="noConversion"/>
  </si>
  <si>
    <t>1473-6500</t>
    <phoneticPr fontId="1" type="noConversion"/>
  </si>
  <si>
    <t>1531-7080</t>
    <phoneticPr fontId="1" type="noConversion"/>
  </si>
  <si>
    <t>1473-6519</t>
    <phoneticPr fontId="1" type="noConversion"/>
  </si>
  <si>
    <t>1531-7072</t>
    <phoneticPr fontId="1" type="noConversion"/>
  </si>
  <si>
    <t>1531-7064</t>
    <phoneticPr fontId="1" type="noConversion"/>
  </si>
  <si>
    <t>1752-2978</t>
    <phoneticPr fontId="1" type="noConversion"/>
  </si>
  <si>
    <t>1531-7056</t>
    <phoneticPr fontId="1" type="noConversion"/>
  </si>
  <si>
    <t>1531-7048</t>
    <phoneticPr fontId="1" type="noConversion"/>
  </si>
  <si>
    <t>1746-6318</t>
    <phoneticPr fontId="1" type="noConversion"/>
  </si>
  <si>
    <t>1473-6527</t>
    <phoneticPr fontId="1" type="noConversion"/>
  </si>
  <si>
    <t>1473-6535</t>
    <phoneticPr fontId="1" type="noConversion"/>
  </si>
  <si>
    <t>1473-6543</t>
    <phoneticPr fontId="1" type="noConversion"/>
  </si>
  <si>
    <t>1473-6551</t>
    <phoneticPr fontId="1" type="noConversion"/>
  </si>
  <si>
    <t>1747-3675</t>
    <phoneticPr fontId="1" type="noConversion"/>
  </si>
  <si>
    <t>1473-656X</t>
    <phoneticPr fontId="1" type="noConversion"/>
  </si>
  <si>
    <t>1531-703X</t>
    <phoneticPr fontId="1" type="noConversion"/>
  </si>
  <si>
    <t>1531-7021</t>
    <phoneticPr fontId="1" type="noConversion"/>
  </si>
  <si>
    <t>1531-7013</t>
    <phoneticPr fontId="1" type="noConversion"/>
  </si>
  <si>
    <t>1531-7005</t>
    <phoneticPr fontId="1" type="noConversion"/>
  </si>
  <si>
    <t>1531-6998</t>
    <phoneticPr fontId="1" type="noConversion"/>
  </si>
  <si>
    <t>1531-698X</t>
    <phoneticPr fontId="1" type="noConversion"/>
  </si>
  <si>
    <t>1473-6578</t>
    <phoneticPr fontId="1" type="noConversion"/>
  </si>
  <si>
    <t>1531-6971</t>
    <phoneticPr fontId="1" type="noConversion"/>
  </si>
  <si>
    <t>1531-6963</t>
    <phoneticPr fontId="1" type="noConversion"/>
  </si>
  <si>
    <t>1473-6586</t>
    <phoneticPr fontId="1" type="noConversion"/>
  </si>
  <si>
    <t>2380-8934</t>
    <phoneticPr fontId="1" type="noConversion"/>
  </si>
  <si>
    <t>1524-4725</t>
    <phoneticPr fontId="1" type="noConversion"/>
  </si>
  <si>
    <t>1538-8646</t>
    <phoneticPr fontId="1" type="noConversion"/>
  </si>
  <si>
    <t>2226-7190</t>
    <phoneticPr fontId="1" type="noConversion"/>
  </si>
  <si>
    <t>1365-2346</t>
    <phoneticPr fontId="1" type="noConversion"/>
  </si>
  <si>
    <t>2032-7072</t>
    <phoneticPr fontId="1" type="noConversion"/>
  </si>
  <si>
    <t>1536-4836</t>
    <phoneticPr fontId="1" type="noConversion"/>
  </si>
  <si>
    <t>1555-9211</t>
    <phoneticPr fontId="1" type="noConversion"/>
  </si>
  <si>
    <t>2473-3717</t>
    <phoneticPr fontId="1" type="noConversion"/>
  </si>
  <si>
    <t>1538-3008</t>
    <phoneticPr fontId="1" type="noConversion"/>
  </si>
  <si>
    <t>1550-5057</t>
    <phoneticPr fontId="1" type="noConversion"/>
  </si>
  <si>
    <t>2771-1897</t>
    <phoneticPr fontId="1" type="noConversion"/>
  </si>
  <si>
    <t>2213-5413</t>
    <phoneticPr fontId="1" type="noConversion"/>
  </si>
  <si>
    <t>2475-2797</t>
    <phoneticPr fontId="1" type="noConversion"/>
  </si>
  <si>
    <t>1465-7309</t>
    <phoneticPr fontId="1" type="noConversion"/>
  </si>
  <si>
    <t>1550-5030</t>
    <phoneticPr fontId="1" type="noConversion"/>
  </si>
  <si>
    <t>1538-5159</t>
    <phoneticPr fontId="1" type="noConversion"/>
  </si>
  <si>
    <t>2374-7994</t>
    <phoneticPr fontId="1" type="noConversion"/>
  </si>
  <si>
    <t>2374-4537</t>
    <phoneticPr fontId="1" type="noConversion"/>
  </si>
  <si>
    <t>1539-0713</t>
    <phoneticPr fontId="1" type="noConversion"/>
  </si>
  <si>
    <t>2468-7340</t>
    <phoneticPr fontId="1" type="noConversion"/>
  </si>
  <si>
    <t>2693-8839</t>
    <phoneticPr fontId="1" type="noConversion"/>
  </si>
  <si>
    <t>1536-9943</t>
    <phoneticPr fontId="1" type="noConversion"/>
  </si>
  <si>
    <t>2331-1126</t>
    <phoneticPr fontId="1" type="noConversion"/>
  </si>
  <si>
    <t>2331-2629</t>
    <phoneticPr fontId="1" type="noConversion"/>
  </si>
  <si>
    <t>1744-1609</t>
    <phoneticPr fontId="1" type="noConversion"/>
  </si>
  <si>
    <t>1872-1001</t>
    <phoneticPr fontId="1" type="noConversion"/>
  </si>
  <si>
    <t>1536-0210</t>
    <phoneticPr fontId="1" type="noConversion"/>
  </si>
  <si>
    <t>1479-6988</t>
    <phoneticPr fontId="1" type="noConversion"/>
  </si>
  <si>
    <t>2688-1535</t>
    <phoneticPr fontId="1" type="noConversion"/>
  </si>
  <si>
    <t>1536-7355</t>
    <phoneticPr fontId="1" type="noConversion"/>
  </si>
  <si>
    <t>2331-4087</t>
    <phoneticPr fontId="1" type="noConversion"/>
  </si>
  <si>
    <t>1539-0721</t>
    <phoneticPr fontId="1" type="noConversion"/>
  </si>
  <si>
    <t>1945-1474</t>
    <phoneticPr fontId="1" type="noConversion"/>
  </si>
  <si>
    <t>2169-981X</t>
    <phoneticPr fontId="1" type="noConversion"/>
  </si>
  <si>
    <t>1538-9049</t>
    <phoneticPr fontId="1" type="noConversion"/>
  </si>
  <si>
    <t>2331-6993</t>
    <phoneticPr fontId="1" type="noConversion"/>
  </si>
  <si>
    <t>1548-7148</t>
    <phoneticPr fontId="1" type="noConversion"/>
  </si>
  <si>
    <t>2377-6110</t>
    <phoneticPr fontId="1" type="noConversion"/>
  </si>
  <si>
    <t>2331-3595</t>
    <phoneticPr fontId="1" type="noConversion"/>
  </si>
  <si>
    <t>1535-1386</t>
    <phoneticPr fontId="1" type="noConversion"/>
  </si>
  <si>
    <t>1539-0691</t>
    <phoneticPr fontId="1" type="noConversion"/>
  </si>
  <si>
    <t>1558-2035</t>
    <phoneticPr fontId="1" type="noConversion"/>
  </si>
  <si>
    <t>1550-5049</t>
    <phoneticPr fontId="1" type="noConversion"/>
  </si>
  <si>
    <t>1873-4502</t>
    <phoneticPr fontId="1" type="noConversion"/>
  </si>
  <si>
    <t>1550-3275</t>
    <phoneticPr fontId="1" type="noConversion"/>
  </si>
  <si>
    <t>1537-1611</t>
    <phoneticPr fontId="1" type="noConversion"/>
  </si>
  <si>
    <t>1537-1603</t>
    <phoneticPr fontId="1" type="noConversion"/>
  </si>
  <si>
    <t>1527-7755</t>
    <phoneticPr fontId="1" type="noConversion"/>
  </si>
  <si>
    <t>1533-712X</t>
    <phoneticPr fontId="1" type="noConversion"/>
  </si>
  <si>
    <t>1532-3145</t>
    <phoneticPr fontId="1" type="noConversion"/>
  </si>
  <si>
    <t>1554-558X</t>
    <phoneticPr fontId="1" type="noConversion"/>
  </si>
  <si>
    <t>1939-3938</t>
    <phoneticPr fontId="1" type="noConversion"/>
  </si>
  <si>
    <t>1944-7396</t>
    <phoneticPr fontId="1" type="noConversion"/>
  </si>
  <si>
    <t>1539-0705</t>
    <phoneticPr fontId="1" type="noConversion"/>
  </si>
  <si>
    <t>1473-5598</t>
    <phoneticPr fontId="1" type="noConversion"/>
  </si>
  <si>
    <t>2331-3676</t>
    <phoneticPr fontId="1" type="noConversion"/>
  </si>
  <si>
    <t>2331-3668</t>
    <phoneticPr fontId="1" type="noConversion"/>
  </si>
  <si>
    <t>2949-9852</t>
    <phoneticPr fontId="1" type="noConversion"/>
  </si>
  <si>
    <t>2331-2653</t>
    <phoneticPr fontId="1" type="noConversion"/>
  </si>
  <si>
    <t>2331-4389</t>
    <phoneticPr fontId="1" type="noConversion"/>
  </si>
  <si>
    <t>1539-736X</t>
    <phoneticPr fontId="1" type="noConversion"/>
  </si>
  <si>
    <t>1945-2810</t>
    <phoneticPr fontId="1" type="noConversion"/>
  </si>
  <si>
    <t>1550-5065</t>
    <phoneticPr fontId="1" type="noConversion"/>
  </si>
  <si>
    <t>1536-5948</t>
    <phoneticPr fontId="1" type="noConversion"/>
  </si>
  <si>
    <t>1935-469X</t>
    <phoneticPr fontId="1" type="noConversion"/>
  </si>
  <si>
    <t>1549-8425</t>
    <phoneticPr fontId="1" type="noConversion"/>
  </si>
  <si>
    <t>1536-4801</t>
    <phoneticPr fontId="1" type="noConversion"/>
  </si>
  <si>
    <t>1542-5991</t>
    <phoneticPr fontId="1" type="noConversion"/>
  </si>
  <si>
    <t>1533-4120</t>
    <phoneticPr fontId="1" type="noConversion"/>
  </si>
  <si>
    <t>1538-1145</t>
    <phoneticPr fontId="1" type="noConversion"/>
  </si>
  <si>
    <t>1531-2305</t>
    <phoneticPr fontId="1" type="noConversion"/>
  </si>
  <si>
    <t>1539-2465</t>
    <phoneticPr fontId="1" type="noConversion"/>
  </si>
  <si>
    <t>1940-5480</t>
    <phoneticPr fontId="1" type="noConversion"/>
  </si>
  <si>
    <t>1879-1190</t>
    <phoneticPr fontId="1" type="noConversion"/>
  </si>
  <si>
    <t>2331-2955</t>
    <phoneticPr fontId="1" type="noConversion"/>
  </si>
  <si>
    <t>1552-6917</t>
    <phoneticPr fontId="1" type="noConversion"/>
  </si>
  <si>
    <t>1945-7618</t>
    <phoneticPr fontId="1" type="noConversion"/>
  </si>
  <si>
    <t>2590-3438</t>
    <phoneticPr fontId="1" type="noConversion"/>
  </si>
  <si>
    <t>2163-0763</t>
    <phoneticPr fontId="1" type="noConversion"/>
  </si>
  <si>
    <t>1527-3792</t>
    <phoneticPr fontId="1" type="noConversion"/>
  </si>
  <si>
    <t>2161-6094</t>
    <phoneticPr fontId="1" type="noConversion"/>
  </si>
  <si>
    <t>1539-0675</t>
    <phoneticPr fontId="1" type="noConversion"/>
  </si>
  <si>
    <t>1553-0590</t>
    <phoneticPr fontId="1" type="noConversion"/>
  </si>
  <si>
    <t>2641-5895</t>
    <phoneticPr fontId="1" type="noConversion"/>
  </si>
  <si>
    <t>2331-4397</t>
    <phoneticPr fontId="1" type="noConversion"/>
  </si>
  <si>
    <t>1944-0499</t>
    <phoneticPr fontId="1" type="noConversion"/>
  </si>
  <si>
    <t>1536-5964</t>
    <phoneticPr fontId="1" type="noConversion"/>
  </si>
  <si>
    <t>1530-0315</t>
    <phoneticPr fontId="1" type="noConversion"/>
  </si>
  <si>
    <t>2374-7919</t>
    <phoneticPr fontId="1" type="noConversion"/>
  </si>
  <si>
    <t>1558-6251</t>
    <phoneticPr fontId="1" type="noConversion"/>
  </si>
  <si>
    <t>2379-0784</t>
    <phoneticPr fontId="1" type="noConversion"/>
  </si>
  <si>
    <t>2379-0792</t>
    <phoneticPr fontId="1" type="noConversion"/>
  </si>
  <si>
    <t>1945-0605</t>
    <phoneticPr fontId="1" type="noConversion"/>
  </si>
  <si>
    <t>1526-632X</t>
    <phoneticPr fontId="1" type="noConversion"/>
  </si>
  <si>
    <t>1553-328X</t>
    <phoneticPr fontId="1" type="noConversion"/>
  </si>
  <si>
    <t>2163-0933</t>
    <phoneticPr fontId="1" type="noConversion"/>
  </si>
  <si>
    <t>1537-0887</t>
    <phoneticPr fontId="1" type="noConversion"/>
  </si>
  <si>
    <t>1524-4040</t>
    <phoneticPr fontId="1" type="noConversion"/>
  </si>
  <si>
    <t>1533-4406</t>
    <phoneticPr fontId="1" type="noConversion"/>
  </si>
  <si>
    <t>1538-9855</t>
    <phoneticPr fontId="1" type="noConversion"/>
  </si>
  <si>
    <t>2331-3749</t>
    <phoneticPr fontId="1" type="noConversion"/>
  </si>
  <si>
    <t>2331-1177</t>
    <phoneticPr fontId="1" type="noConversion"/>
  </si>
  <si>
    <t>1558-450X</t>
    <phoneticPr fontId="1" type="noConversion"/>
  </si>
  <si>
    <t>1943-4685</t>
    <phoneticPr fontId="1" type="noConversion"/>
  </si>
  <si>
    <t>1552-2032</t>
    <phoneticPr fontId="1" type="noConversion"/>
  </si>
  <si>
    <t>1538-8670</t>
    <phoneticPr fontId="1" type="noConversion"/>
  </si>
  <si>
    <t>1538-9847</t>
    <phoneticPr fontId="1" type="noConversion"/>
  </si>
  <si>
    <t>1538-9839</t>
    <phoneticPr fontId="1" type="noConversion"/>
  </si>
  <si>
    <t>1536-5395</t>
    <phoneticPr fontId="1" type="noConversion"/>
  </si>
  <si>
    <t>1533-9866</t>
    <phoneticPr fontId="1" type="noConversion"/>
  </si>
  <si>
    <t>2331-3056</t>
    <phoneticPr fontId="1" type="noConversion"/>
  </si>
  <si>
    <t>2047-2889</t>
    <phoneticPr fontId="1" type="noConversion"/>
  </si>
  <si>
    <t>2332-4260</t>
    <phoneticPr fontId="1" type="noConversion"/>
  </si>
  <si>
    <t>1538-9235</t>
    <phoneticPr fontId="1" type="noConversion"/>
  </si>
  <si>
    <t>1933-3161</t>
    <phoneticPr fontId="1" type="noConversion"/>
  </si>
  <si>
    <t>1537-4505</t>
    <phoneticPr fontId="1" type="noConversion"/>
  </si>
  <si>
    <t>1538-9820</t>
    <phoneticPr fontId="1" type="noConversion"/>
  </si>
  <si>
    <t>2332-3914</t>
    <phoneticPr fontId="1" type="noConversion"/>
  </si>
  <si>
    <t>2204-2113</t>
    <phoneticPr fontId="1" type="noConversion"/>
  </si>
  <si>
    <t>1872-6623</t>
    <phoneticPr fontId="1" type="noConversion"/>
  </si>
  <si>
    <t>1536-4828</t>
    <phoneticPr fontId="1" type="noConversion"/>
  </si>
  <si>
    <t>1533-4015</t>
    <phoneticPr fontId="1" type="noConversion"/>
  </si>
  <si>
    <t>1535-1815</t>
    <phoneticPr fontId="1" type="noConversion"/>
  </si>
  <si>
    <t>2331-3110</t>
    <phoneticPr fontId="1" type="noConversion"/>
  </si>
  <si>
    <t>1473-561X</t>
    <phoneticPr fontId="1" type="noConversion"/>
  </si>
  <si>
    <t>2374-8346</t>
    <phoneticPr fontId="1" type="noConversion"/>
  </si>
  <si>
    <t>2377-7621</t>
    <phoneticPr fontId="1" type="noConversion"/>
  </si>
  <si>
    <t>1550-1841</t>
    <phoneticPr fontId="1" type="noConversion"/>
  </si>
  <si>
    <t>1533-0303</t>
    <phoneticPr fontId="1" type="noConversion"/>
  </si>
  <si>
    <t>2380-0224</t>
    <phoneticPr fontId="1" type="noConversion"/>
  </si>
  <si>
    <t>1746-1553</t>
    <phoneticPr fontId="1" type="noConversion"/>
  </si>
  <si>
    <t>2163-8292</t>
    <phoneticPr fontId="1" type="noConversion"/>
  </si>
  <si>
    <t>1534-7796</t>
    <phoneticPr fontId="1" type="noConversion"/>
  </si>
  <si>
    <t>2589-8728</t>
    <phoneticPr fontId="1" type="noConversion"/>
  </si>
  <si>
    <t>2770-3169</t>
    <phoneticPr fontId="1" type="noConversion"/>
  </si>
  <si>
    <t>1473-5601</t>
    <phoneticPr fontId="1" type="noConversion"/>
  </si>
  <si>
    <t>1537-4521</t>
    <phoneticPr fontId="1" type="noConversion"/>
  </si>
  <si>
    <t>1559-713X</t>
    <phoneticPr fontId="1" type="noConversion"/>
  </si>
  <si>
    <t>1541-8243</t>
    <phoneticPr fontId="1" type="noConversion"/>
  </si>
  <si>
    <t>1528-1159</t>
    <phoneticPr fontId="1" type="noConversion"/>
  </si>
  <si>
    <t>1533-4295</t>
    <phoneticPr fontId="1" type="noConversion"/>
  </si>
  <si>
    <t>2379-0814</t>
    <phoneticPr fontId="1" type="noConversion"/>
  </si>
  <si>
    <t>2331-2254</t>
    <phoneticPr fontId="1" type="noConversion"/>
  </si>
  <si>
    <t>1536-7185</t>
    <phoneticPr fontId="1" type="noConversion"/>
  </si>
  <si>
    <t>1538-1935</t>
    <phoneticPr fontId="1" type="noConversion"/>
  </si>
  <si>
    <t>1542-1937</t>
    <phoneticPr fontId="1" type="noConversion"/>
  </si>
  <si>
    <t>1539-591X</t>
    <phoneticPr fontId="1" type="noConversion"/>
  </si>
  <si>
    <t>1938-0631</t>
    <phoneticPr fontId="1" type="noConversion"/>
  </si>
  <si>
    <t>2161-5179</t>
    <phoneticPr fontId="1" type="noConversion"/>
  </si>
  <si>
    <t>1540-336X</t>
    <phoneticPr fontId="1" type="noConversion"/>
  </si>
  <si>
    <t>2377-0740</t>
    <phoneticPr fontId="1" type="noConversion"/>
  </si>
  <si>
    <t>1539-9192</t>
    <phoneticPr fontId="1" type="noConversion"/>
  </si>
  <si>
    <t>1550-512X</t>
    <phoneticPr fontId="1" type="noConversion"/>
  </si>
  <si>
    <t>1938-0658</t>
    <phoneticPr fontId="1" type="noConversion"/>
  </si>
  <si>
    <t>2374-846X</t>
    <phoneticPr fontId="1" type="noConversion"/>
  </si>
  <si>
    <t>1533-4112</t>
    <phoneticPr fontId="1" type="noConversion"/>
  </si>
  <si>
    <t>1938-064X</t>
    <phoneticPr fontId="1" type="noConversion"/>
  </si>
  <si>
    <t>1536-3694</t>
    <phoneticPr fontId="1" type="noConversion"/>
  </si>
  <si>
    <t>1550-2414</t>
    <phoneticPr fontId="1" type="noConversion"/>
  </si>
  <si>
    <t>1550-3259</t>
    <phoneticPr fontId="1" type="noConversion"/>
  </si>
  <si>
    <t>1536-1004</t>
    <phoneticPr fontId="1" type="noConversion"/>
  </si>
  <si>
    <t>2379-870X</t>
    <phoneticPr fontId="1" type="noConversion"/>
  </si>
  <si>
    <t xml:space="preserve">LWW Total Access Collection </t>
    <phoneticPr fontId="1" type="noConversion"/>
  </si>
  <si>
    <t>Journal Title</t>
    <phoneticPr fontId="1" type="noConversion"/>
  </si>
  <si>
    <t>Start                                                                   Year</t>
    <phoneticPr fontId="1" type="noConversion"/>
  </si>
  <si>
    <t>End                                                                   Year</t>
    <phoneticPr fontId="1" type="noConversion"/>
  </si>
  <si>
    <t>2018-01-01</t>
  </si>
  <si>
    <t>2013-10-01</t>
  </si>
  <si>
    <t>1989-01-01</t>
  </si>
  <si>
    <t>2001-01-01</t>
  </si>
  <si>
    <t>2004-01-01</t>
  </si>
  <si>
    <t>2021-09-01</t>
  </si>
  <si>
    <t>2002-05-01</t>
  </si>
  <si>
    <t>2006-07-01</t>
  </si>
  <si>
    <t>1994-07-01</t>
  </si>
  <si>
    <t>2001-10-01</t>
  </si>
  <si>
    <t>1995-03-01</t>
  </si>
  <si>
    <t>2000-12-01</t>
  </si>
  <si>
    <t>1988-01-01</t>
  </si>
  <si>
    <t>1996-01-01</t>
  </si>
  <si>
    <t>2016-01-01</t>
  </si>
  <si>
    <t>1987-01-01</t>
  </si>
  <si>
    <t>2000-01-01</t>
  </si>
  <si>
    <t>2007-07-01</t>
  </si>
  <si>
    <t>1982-02-01</t>
  </si>
  <si>
    <t>1980-03-01</t>
  </si>
  <si>
    <t>2015-01-01</t>
  </si>
  <si>
    <t>1925-08-01</t>
  </si>
  <si>
    <t>1941-01-01</t>
  </si>
  <si>
    <t>1974-01-01</t>
  </si>
  <si>
    <t>1979-07-01</t>
  </si>
  <si>
    <t>1979-04-01</t>
  </si>
  <si>
    <t>1952-02-01</t>
  </si>
  <si>
    <t>1988-02-01</t>
  </si>
  <si>
    <t>1977-03-01</t>
  </si>
  <si>
    <t>1994-06-01</t>
  </si>
  <si>
    <t>1957-01-01</t>
  </si>
  <si>
    <t>1940-07-01</t>
  </si>
  <si>
    <t>2012-01-01</t>
  </si>
  <si>
    <t>1978-01-01</t>
  </si>
  <si>
    <t>1885-01-01</t>
  </si>
  <si>
    <t>2020-08-01</t>
  </si>
  <si>
    <t>1990-10-01</t>
  </si>
  <si>
    <t>1993-04-01</t>
  </si>
  <si>
    <t>1999-03-01</t>
  </si>
  <si>
    <t>1922-02-01</t>
  </si>
  <si>
    <t>1981-01-01</t>
  </si>
  <si>
    <t>1991-01-01</t>
  </si>
  <si>
    <t>1995-01-01</t>
  </si>
  <si>
    <t>2020-09-01</t>
  </si>
  <si>
    <t>1973-01-01</t>
  </si>
  <si>
    <t>2023-01-01</t>
  </si>
  <si>
    <t>2011-04-01</t>
  </si>
  <si>
    <t>2000-02-01</t>
  </si>
  <si>
    <t>2002-01-15</t>
  </si>
  <si>
    <t>1990-03-01</t>
  </si>
  <si>
    <t>2000-08-01</t>
  </si>
  <si>
    <t>2019-08-01</t>
  </si>
  <si>
    <t>2018-04-01</t>
  </si>
  <si>
    <t>1926-07-01</t>
  </si>
  <si>
    <t>2013-02-01</t>
  </si>
  <si>
    <t>2021-01-01</t>
  </si>
  <si>
    <t>1978-04-01</t>
  </si>
  <si>
    <t>1996-02-01</t>
  </si>
  <si>
    <t>2021-03-01</t>
  </si>
  <si>
    <t>2004-03-01</t>
  </si>
  <si>
    <t>2012-03-01</t>
  </si>
  <si>
    <t>2018-03-01</t>
  </si>
  <si>
    <t>2006-01-01</t>
  </si>
  <si>
    <t>2002-03-01</t>
  </si>
  <si>
    <t>1950-01-01</t>
  </si>
  <si>
    <t>1953-01-01</t>
  </si>
  <si>
    <t>2008-04-01</t>
  </si>
  <si>
    <t>2008-10-01</t>
  </si>
  <si>
    <t>2008-07-01</t>
  </si>
  <si>
    <t>2008-08-01</t>
  </si>
  <si>
    <t>2008-09-01</t>
  </si>
  <si>
    <t>2008-05-01</t>
  </si>
  <si>
    <t>2002-01-01</t>
  </si>
  <si>
    <t>2010-10-01</t>
  </si>
  <si>
    <t>2012-02-01</t>
  </si>
  <si>
    <t>1976-01-01</t>
  </si>
  <si>
    <t>1976-06-01</t>
  </si>
  <si>
    <t>2007-08-01</t>
  </si>
  <si>
    <t>1958-03-01</t>
  </si>
  <si>
    <t>1963-01-01</t>
  </si>
  <si>
    <t>2016-02-01</t>
  </si>
  <si>
    <t>2003-03-01</t>
  </si>
  <si>
    <t>2005-01-01</t>
  </si>
  <si>
    <t>1990-01-01</t>
  </si>
  <si>
    <t>2005-01-15</t>
  </si>
  <si>
    <t>1993-01-01</t>
  </si>
  <si>
    <t>1982-03-01</t>
  </si>
  <si>
    <t>2022-12-01</t>
  </si>
  <si>
    <t>2019-01-01</t>
  </si>
  <si>
    <t>1999-02-01</t>
  </si>
  <si>
    <t>2001-02-01</t>
  </si>
  <si>
    <t>1988-05-01</t>
  </si>
  <si>
    <t>1986-01-01</t>
  </si>
  <si>
    <t>1998-01-01</t>
  </si>
  <si>
    <t>1995-04-01</t>
  </si>
  <si>
    <t>1994-01-01</t>
  </si>
  <si>
    <t>2007-02-01</t>
  </si>
  <si>
    <t>2022-11-01</t>
  </si>
  <si>
    <t>1985-01-01</t>
  </si>
  <si>
    <t>1990-02-01</t>
  </si>
  <si>
    <t>1992-10-01</t>
  </si>
  <si>
    <t>1993-10-01</t>
  </si>
  <si>
    <t>1989-10-01</t>
  </si>
  <si>
    <t>1992-02-01</t>
  </si>
  <si>
    <t>1994-02-01</t>
  </si>
  <si>
    <t>1989-06-01</t>
  </si>
  <si>
    <t>2007-04-01</t>
  </si>
  <si>
    <t>1991-10-01</t>
  </si>
  <si>
    <t>1922-08-01</t>
  </si>
  <si>
    <t>2002-02-01</t>
  </si>
  <si>
    <t>2007-09-01</t>
  </si>
  <si>
    <t>2015-07-01</t>
  </si>
  <si>
    <t>1958-01-01</t>
  </si>
  <si>
    <t>1980-01-01</t>
  </si>
  <si>
    <t>2013-01-01</t>
  </si>
  <si>
    <t>2021-11-01</t>
  </si>
  <si>
    <t>2017-09-01</t>
  </si>
  <si>
    <t>2022-02-01</t>
  </si>
  <si>
    <t>1994-03-01</t>
  </si>
  <si>
    <t>2003-01-01</t>
  </si>
  <si>
    <t>1999-01-01</t>
  </si>
  <si>
    <t>2010-01-01</t>
  </si>
  <si>
    <t>2017-01-01</t>
  </si>
  <si>
    <t>2013-04-01</t>
  </si>
  <si>
    <t>2016-09-01</t>
  </si>
  <si>
    <t>1997-01-01</t>
  </si>
  <si>
    <t>2017-12-01</t>
  </si>
  <si>
    <t>2017-02-01</t>
  </si>
  <si>
    <t>1979-01-01</t>
  </si>
  <si>
    <t>2016-10-01</t>
  </si>
  <si>
    <t>2019-07-01</t>
  </si>
  <si>
    <t>2021-04-01</t>
  </si>
  <si>
    <t>2019-09-01</t>
  </si>
  <si>
    <t>2021-12-01</t>
  </si>
  <si>
    <t>1962-08-01</t>
  </si>
  <si>
    <t>2019-03-01</t>
  </si>
  <si>
    <t>2014-03-01</t>
  </si>
  <si>
    <t>2005-02-01</t>
  </si>
  <si>
    <t>2004-05-01</t>
  </si>
  <si>
    <t>2018-07-01</t>
  </si>
  <si>
    <t>2015-02-01</t>
  </si>
  <si>
    <t>1961-01-01</t>
  </si>
  <si>
    <t>2006-03-01</t>
  </si>
  <si>
    <t>1966-01-01</t>
  </si>
  <si>
    <t>2016-05-01</t>
  </si>
  <si>
    <t>2017-03-01</t>
  </si>
  <si>
    <t>1999-05-01</t>
  </si>
  <si>
    <t>2020-01-01</t>
  </si>
  <si>
    <t>2003-06-01</t>
  </si>
  <si>
    <t>2011-07-13</t>
  </si>
  <si>
    <t>2011-06-01</t>
  </si>
  <si>
    <t>2013-07-01</t>
  </si>
  <si>
    <t>2013-11-19</t>
  </si>
  <si>
    <t>1995-02-01</t>
  </si>
  <si>
    <t>1998-05-01</t>
  </si>
  <si>
    <t>2007-03-01</t>
  </si>
  <si>
    <t>2018-06-01</t>
  </si>
  <si>
    <t>1982-01-01</t>
  </si>
  <si>
    <t>1948-01-01</t>
  </si>
  <si>
    <t>2009-01-01</t>
  </si>
  <si>
    <t>1981-03-01</t>
  </si>
  <si>
    <t>1985-09-01</t>
  </si>
  <si>
    <t>2007-01-01</t>
  </si>
  <si>
    <t>2013-06-01</t>
  </si>
  <si>
    <t>1984-04-01</t>
  </si>
  <si>
    <t>1976-10-01</t>
  </si>
  <si>
    <t>1979-03-01</t>
  </si>
  <si>
    <t>2000-03-01</t>
  </si>
  <si>
    <t>1984-01-01</t>
  </si>
  <si>
    <t>1977-01-01</t>
  </si>
  <si>
    <t>2023-03-01</t>
  </si>
  <si>
    <t>2005-03-01</t>
  </si>
  <si>
    <t>1992-07-01</t>
  </si>
  <si>
    <t>2015-10-01</t>
  </si>
  <si>
    <t>1983-06-01</t>
  </si>
  <si>
    <t>1991-02-01</t>
  </si>
  <si>
    <t>2001-07-01</t>
  </si>
  <si>
    <t>1951-05-01</t>
  </si>
  <si>
    <t>1876-01-01</t>
  </si>
  <si>
    <t>1986-02-01</t>
  </si>
  <si>
    <t>1989-03-01</t>
  </si>
  <si>
    <t>1998-02-01</t>
  </si>
  <si>
    <t>2001-06-01</t>
  </si>
  <si>
    <t>2016-11-15</t>
  </si>
  <si>
    <t>2005-05-01</t>
  </si>
  <si>
    <t>2018-12-01</t>
  </si>
  <si>
    <t>1992-01-01</t>
  </si>
  <si>
    <t>2014-01-01</t>
  </si>
  <si>
    <t>2004-02-01</t>
  </si>
  <si>
    <t>1993-09-01</t>
  </si>
  <si>
    <t>1975-07-01</t>
  </si>
  <si>
    <t>1997-07-01</t>
  </si>
  <si>
    <t>1974-09-01</t>
  </si>
  <si>
    <t>1929-01-01</t>
  </si>
  <si>
    <t>1985-12-01</t>
  </si>
  <si>
    <t>2019-04-01</t>
  </si>
  <si>
    <t>2020-12-01</t>
  </si>
  <si>
    <t>2005-04-01</t>
  </si>
  <si>
    <t>2001-03-01</t>
  </si>
  <si>
    <t>2000-07-01</t>
  </si>
  <si>
    <t>1951-01-01</t>
  </si>
  <si>
    <t>2009-04-01</t>
  </si>
  <si>
    <t>1922-05-01</t>
  </si>
  <si>
    <t>1980-04-01</t>
  </si>
  <si>
    <t>1969-03-01</t>
  </si>
  <si>
    <t>2020-11-01</t>
  </si>
  <si>
    <t>1991-04-01</t>
  </si>
  <si>
    <t>2006-02-01</t>
  </si>
  <si>
    <t>1994-04-01</t>
  </si>
  <si>
    <t>1983-02-01</t>
  </si>
  <si>
    <t>1979-02-01</t>
  </si>
  <si>
    <t>2008-01-01</t>
  </si>
  <si>
    <t>2022-09-01</t>
  </si>
  <si>
    <t>2015-06-01</t>
  </si>
  <si>
    <t>2001-05-01</t>
  </si>
  <si>
    <t>2011-12-01</t>
  </si>
  <si>
    <t>2014-06-01</t>
  </si>
  <si>
    <t>1988-04-01</t>
  </si>
  <si>
    <t>1990-09-01</t>
  </si>
  <si>
    <t>1955-01-01</t>
  </si>
  <si>
    <t>2020-03-01</t>
  </si>
  <si>
    <t>1991-03-01</t>
  </si>
  <si>
    <t>1990-01-04</t>
  </si>
  <si>
    <t>1924-01-01</t>
  </si>
  <si>
    <t>1997-05-01</t>
  </si>
  <si>
    <t>1999-12-01</t>
  </si>
  <si>
    <t>1996-03-01</t>
  </si>
  <si>
    <t>2003-09-01</t>
  </si>
  <si>
    <t>1946-02-01</t>
  </si>
  <si>
    <t>1925-02-01</t>
  </si>
  <si>
    <t>1926-01-01</t>
  </si>
  <si>
    <t>2018-05-01</t>
  </si>
  <si>
    <t>1997-10-01</t>
  </si>
  <si>
    <t>2004-07-01</t>
  </si>
  <si>
    <t>1975-03-01</t>
  </si>
  <si>
    <t>2016-07-01</t>
  </si>
  <si>
    <t>1985-03-01</t>
  </si>
  <si>
    <t>1989-04-01</t>
  </si>
  <si>
    <t>1962-01-01</t>
  </si>
  <si>
    <t>2022-01-01</t>
  </si>
  <si>
    <t>1946-01-01</t>
  </si>
  <si>
    <t>2004-04-01</t>
  </si>
  <si>
    <t>2016-03-01</t>
  </si>
  <si>
    <t>2004-01-15</t>
  </si>
  <si>
    <t>2022-04-01</t>
  </si>
  <si>
    <t>2016-12-01</t>
  </si>
  <si>
    <t>2007-06-01</t>
  </si>
  <si>
    <t>1939-01-01</t>
  </si>
  <si>
    <t>1975-11-01</t>
  </si>
  <si>
    <t>2011-01-01</t>
  </si>
  <si>
    <t>1908-07-01</t>
  </si>
  <si>
    <t>1976-03-01</t>
  </si>
  <si>
    <t>1970-01-01</t>
  </si>
  <si>
    <t>1999-04-01</t>
  </si>
  <si>
    <t>2002-09-01</t>
  </si>
  <si>
    <t>1997-03-01</t>
  </si>
  <si>
    <t>1986-04-01</t>
  </si>
  <si>
    <t>2000-06-01</t>
  </si>
  <si>
    <t>1903-11-01</t>
  </si>
  <si>
    <t>1874-01-01</t>
  </si>
  <si>
    <t>1922-01-01</t>
  </si>
  <si>
    <t>1919-01-01</t>
  </si>
  <si>
    <t>1998-03-01</t>
  </si>
  <si>
    <t>2001-11-01</t>
  </si>
  <si>
    <t>1988-12-01</t>
  </si>
  <si>
    <t>2016-01-15</t>
  </si>
  <si>
    <t>2001-08-01</t>
  </si>
  <si>
    <t>1889-06-01</t>
  </si>
  <si>
    <t>2016-04-01</t>
  </si>
  <si>
    <t>2022-08-01</t>
  </si>
  <si>
    <t>2017-12-15</t>
  </si>
  <si>
    <t>2009-11-01</t>
  </si>
  <si>
    <t>1940-12-01</t>
  </si>
  <si>
    <t>1973-12-01</t>
  </si>
  <si>
    <t>2000-11-01</t>
  </si>
  <si>
    <t>1994-11-01</t>
  </si>
  <si>
    <t>1987-12-01</t>
  </si>
  <si>
    <t>1998-12-01</t>
  </si>
  <si>
    <t>1924-12-01</t>
  </si>
  <si>
    <t>1990-11-01</t>
  </si>
  <si>
    <t>1994-12-01</t>
  </si>
  <si>
    <t>1928-10-01</t>
  </si>
  <si>
    <t>1981-12-01</t>
  </si>
  <si>
    <t>2002-10-01</t>
  </si>
  <si>
    <t>2010-07-01</t>
  </si>
  <si>
    <t>2010-08-31</t>
  </si>
  <si>
    <t>2010-11-01</t>
  </si>
  <si>
    <t>2006-12-01</t>
  </si>
  <si>
    <t>1993-08-01</t>
  </si>
  <si>
    <t>1956-11-01</t>
  </si>
  <si>
    <t>2004-10-01</t>
  </si>
  <si>
    <t>2011-10-01</t>
  </si>
  <si>
    <t>2022-07-01</t>
  </si>
  <si>
    <t>2014-11-01</t>
  </si>
  <si>
    <t>2003-12-01</t>
  </si>
  <si>
    <t>2007-05-01</t>
  </si>
  <si>
    <t>2017-11-01</t>
  </si>
  <si>
    <t>2019-12-01</t>
  </si>
  <si>
    <t>2004-11-01</t>
  </si>
  <si>
    <t>2012-11-01</t>
  </si>
  <si>
    <t>1999-04-15</t>
  </si>
  <si>
    <t>1990-12-01</t>
  </si>
  <si>
    <t>1985-12-20</t>
  </si>
  <si>
    <t>2006-11-01</t>
  </si>
  <si>
    <t>1993-12-01</t>
  </si>
  <si>
    <t>1996-09-01</t>
  </si>
  <si>
    <t>1992-11-01</t>
  </si>
  <si>
    <t>2002-11-01</t>
  </si>
  <si>
    <t>2001-12-01</t>
  </si>
  <si>
    <t>2015-12-01</t>
  </si>
  <si>
    <t>2012-12-01</t>
  </si>
  <si>
    <t>1979-11-01</t>
  </si>
  <si>
    <t>1976-12-01</t>
  </si>
  <si>
    <t>1950-11-01</t>
  </si>
  <si>
    <t>2022-10-01</t>
  </si>
  <si>
    <t>1999-11-01</t>
  </si>
  <si>
    <t>1951-03-01</t>
  </si>
  <si>
    <t>2010-12-01</t>
  </si>
  <si>
    <t>1979-12-01</t>
  </si>
  <si>
    <t>2008-12-01</t>
  </si>
  <si>
    <t>1982-12-01</t>
  </si>
  <si>
    <t>2018-02-01</t>
  </si>
  <si>
    <t>2002-12-01</t>
  </si>
  <si>
    <t>2016-11-01</t>
  </si>
  <si>
    <t>1925-07-01</t>
  </si>
  <si>
    <t>2000-05-01</t>
  </si>
  <si>
    <t>1951-12-01</t>
  </si>
  <si>
    <t>2015-11-30</t>
  </si>
  <si>
    <t>2012-07-01</t>
  </si>
  <si>
    <t>2015-11-01</t>
  </si>
  <si>
    <t>1986-11-01</t>
  </si>
  <si>
    <t>2004-12-01</t>
  </si>
  <si>
    <t>1957-12-01</t>
  </si>
  <si>
    <t>1961-12-01</t>
  </si>
  <si>
    <t>2021-10-01</t>
  </si>
  <si>
    <t>2015-12-31</t>
  </si>
  <si>
    <t>2020-06-01</t>
  </si>
  <si>
    <t>2017-05-19</t>
  </si>
  <si>
    <t>2017-10-01</t>
  </si>
  <si>
    <t>1918-12-01</t>
  </si>
  <si>
    <t>1875-10-01</t>
  </si>
  <si>
    <t>2020-10-01</t>
  </si>
  <si>
    <t>1947-10-01</t>
  </si>
  <si>
    <t>1921-12-01</t>
  </si>
  <si>
    <t>2006-04-01</t>
  </si>
  <si>
    <t>1902-06-01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</si>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</sst>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indexed="63"/>
      <name val="Calibri"/>
      <family val="2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5" fillId="2" borderId="1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3287AC66-039E-46F8-8FE7-DF72E9D764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D8472-52AE-46BD-90C0-A1C118C586BC}">
  <dimension ref="A1:H579"/>
  <sheetViews>
    <sheetView tabSelected="1" zoomScale="90" zoomScaleNormal="90" workbookViewId="0">
      <selection activeCell="E12" sqref="E12"/>
    </sheetView>
  </sheetViews>
  <sheetFormatPr defaultRowHeight="16.5" x14ac:dyDescent="0.3"/>
  <cols>
    <col min="2" max="2" width="27.25" customWidth="1"/>
    <col min="3" max="4" width="10.375" customWidth="1"/>
    <col min="5" max="5" width="43.875" customWidth="1"/>
    <col min="6" max="6" width="18.75" customWidth="1"/>
    <col min="7" max="7" width="18.375" customWidth="1"/>
    <col min="8" max="8" width="44.375" customWidth="1"/>
  </cols>
  <sheetData>
    <row r="1" spans="1:8" ht="38.25" customHeight="1" x14ac:dyDescent="0.3">
      <c r="A1" s="4" t="s">
        <v>0</v>
      </c>
      <c r="B1" s="4" t="s">
        <v>1</v>
      </c>
      <c r="C1" s="4" t="s">
        <v>3</v>
      </c>
      <c r="D1" s="4" t="s">
        <v>4</v>
      </c>
      <c r="E1" s="4" t="s">
        <v>1234</v>
      </c>
      <c r="F1" s="4" t="s">
        <v>1235</v>
      </c>
      <c r="G1" s="4" t="s">
        <v>1236</v>
      </c>
      <c r="H1" s="4" t="s">
        <v>2</v>
      </c>
    </row>
    <row r="2" spans="1:8" ht="24.95" customHeight="1" x14ac:dyDescent="0.3">
      <c r="A2" s="1">
        <v>1</v>
      </c>
      <c r="B2" s="2" t="s">
        <v>1233</v>
      </c>
      <c r="C2" s="2" t="s">
        <v>499</v>
      </c>
      <c r="D2" s="2" t="s">
        <v>497</v>
      </c>
      <c r="E2" s="3" t="s">
        <v>412</v>
      </c>
      <c r="F2" s="3" t="s">
        <v>1237</v>
      </c>
      <c r="G2" s="3" t="s">
        <v>1583</v>
      </c>
      <c r="H2" s="2" t="str">
        <f>HYPERLINK("https://ovidsp.ovid.com/ovidweb.cgi?T=JS&amp;NEWS=n&amp;CSC=Y&amp;PAGE=toc&amp;D=ovft&amp;AN=02054229-000000000-00000","https://ovidsp.ovid.com/ovidweb.cgi?T=JS&amp;NEWS=n&amp;CSC=Y&amp;PAGE=toc&amp;D=ovft&amp;AN=02054229-000000000-00000")</f>
        <v>https://ovidsp.ovid.com/ovidweb.cgi?T=JS&amp;NEWS=n&amp;CSC=Y&amp;PAGE=toc&amp;D=ovft&amp;AN=02054229-000000000-00000</v>
      </c>
    </row>
    <row r="3" spans="1:8" ht="24.95" customHeight="1" x14ac:dyDescent="0.3">
      <c r="A3" s="1">
        <v>2</v>
      </c>
      <c r="B3" s="2" t="s">
        <v>1233</v>
      </c>
      <c r="C3" s="2" t="s">
        <v>499</v>
      </c>
      <c r="D3" s="2" t="s">
        <v>498</v>
      </c>
      <c r="E3" s="3" t="s">
        <v>413</v>
      </c>
      <c r="F3" s="3" t="s">
        <v>1238</v>
      </c>
      <c r="G3" s="3" t="s">
        <v>1507</v>
      </c>
      <c r="H3" s="2" t="str">
        <f>HYPERLINK("https://ovidsp.ovid.com/ovidweb.cgi?T=JS&amp;NEWS=n&amp;CSC=Y&amp;PAGE=toc&amp;D=ovft&amp;AN=01720097-000000000-00000","https://ovidsp.ovid.com/ovidweb.cgi?T=JS&amp;NEWS=n&amp;CSC=Y&amp;PAGE=toc&amp;D=ovft&amp;AN=01720097-000000000-00000")</f>
        <v>https://ovidsp.ovid.com/ovidweb.cgi?T=JS&amp;NEWS=n&amp;CSC=Y&amp;PAGE=toc&amp;D=ovft&amp;AN=01720097-000000000-00000</v>
      </c>
    </row>
    <row r="4" spans="1:8" ht="24.95" customHeight="1" x14ac:dyDescent="0.3">
      <c r="A4" s="1">
        <v>3</v>
      </c>
      <c r="B4" s="2" t="s">
        <v>1233</v>
      </c>
      <c r="C4" s="2" t="s">
        <v>583</v>
      </c>
      <c r="D4" s="2" t="s">
        <v>987</v>
      </c>
      <c r="E4" s="3" t="s">
        <v>414</v>
      </c>
      <c r="F4" s="3" t="s">
        <v>1239</v>
      </c>
      <c r="G4" s="3" t="s">
        <v>1583</v>
      </c>
      <c r="H4" s="2" t="str">
        <f>HYPERLINK("https://ovidsp.ovid.com/ovidweb.cgi?T=JS&amp;NEWS=n&amp;CSC=Y&amp;PAGE=toc&amp;D=ovft&amp;AN=00001888-000000000-00000","https://ovidsp.ovid.com/ovidweb.cgi?T=JS&amp;NEWS=n&amp;CSC=Y&amp;PAGE=toc&amp;D=ovft&amp;AN=00001888-000000000-00000")</f>
        <v>https://ovidsp.ovid.com/ovidweb.cgi?T=JS&amp;NEWS=n&amp;CSC=Y&amp;PAGE=toc&amp;D=ovft&amp;AN=00001888-000000000-00000</v>
      </c>
    </row>
    <row r="5" spans="1:8" ht="24.95" customHeight="1" x14ac:dyDescent="0.3">
      <c r="A5" s="1">
        <v>4</v>
      </c>
      <c r="B5" s="2" t="s">
        <v>1233</v>
      </c>
      <c r="C5" s="2" t="s">
        <v>584</v>
      </c>
      <c r="D5" s="2" t="s">
        <v>499</v>
      </c>
      <c r="E5" s="3" t="s">
        <v>415</v>
      </c>
      <c r="F5" s="3" t="s">
        <v>1240</v>
      </c>
      <c r="G5" s="3" t="s">
        <v>1508</v>
      </c>
      <c r="H5" s="2" t="str">
        <f>HYPERLINK("https://ovidsp.ovid.com/ovidweb.cgi?T=JS&amp;NEWS=n&amp;CSC=Y&amp;PAGE=toc&amp;D=ovft&amp;AN=00754481-000000000-00000","https://ovidsp.ovid.com/ovidweb.cgi?T=JS&amp;NEWS=n&amp;CSC=Y&amp;PAGE=toc&amp;D=ovft&amp;AN=00754481-000000000-00000")</f>
        <v>https://ovidsp.ovid.com/ovidweb.cgi?T=JS&amp;NEWS=n&amp;CSC=Y&amp;PAGE=toc&amp;D=ovft&amp;AN=00754481-000000000-00000</v>
      </c>
    </row>
    <row r="6" spans="1:8" ht="24.95" customHeight="1" x14ac:dyDescent="0.3">
      <c r="A6" s="1">
        <v>5</v>
      </c>
      <c r="B6" s="2" t="s">
        <v>1233</v>
      </c>
      <c r="C6" s="2" t="s">
        <v>499</v>
      </c>
      <c r="D6" s="2" t="s">
        <v>500</v>
      </c>
      <c r="E6" s="3" t="s">
        <v>416</v>
      </c>
      <c r="F6" s="3" t="s">
        <v>1238</v>
      </c>
      <c r="G6" s="3" t="s">
        <v>1583</v>
      </c>
      <c r="H6" s="2" t="str">
        <f>HYPERLINK("https://ovidsp.ovid.com/ovidweb.cgi?T=JS&amp;NEWS=n&amp;CSC=Y&amp;PAGE=toc&amp;D=ovft&amp;AN=02075970-000000000-00000","https://ovidsp.ovid.com/ovidweb.cgi?T=JS&amp;NEWS=n&amp;CSC=Y&amp;PAGE=toc&amp;D=ovft&amp;AN=02075970-000000000-00000")</f>
        <v>https://ovidsp.ovid.com/ovidweb.cgi?T=JS&amp;NEWS=n&amp;CSC=Y&amp;PAGE=toc&amp;D=ovft&amp;AN=02075970-000000000-00000</v>
      </c>
    </row>
    <row r="7" spans="1:8" ht="24.95" customHeight="1" x14ac:dyDescent="0.3">
      <c r="A7" s="1">
        <v>6</v>
      </c>
      <c r="B7" s="2" t="s">
        <v>1233</v>
      </c>
      <c r="C7" s="2" t="s">
        <v>585</v>
      </c>
      <c r="D7" s="2" t="s">
        <v>988</v>
      </c>
      <c r="E7" s="3" t="s">
        <v>417</v>
      </c>
      <c r="F7" s="3" t="s">
        <v>1241</v>
      </c>
      <c r="G7" s="3" t="s">
        <v>1583</v>
      </c>
      <c r="H7" s="2" t="str">
        <f>HYPERLINK("https://ovidsp.ovid.com/ovidweb.cgi?T=JS&amp;NEWS=n&amp;CSC=Y&amp;PAGE=toc&amp;D=ovft&amp;AN=00135124-000000000-00000","https://ovidsp.ovid.com/ovidweb.cgi?T=JS&amp;NEWS=n&amp;CSC=Y&amp;PAGE=toc&amp;D=ovft&amp;AN=00135124-000000000-00000")</f>
        <v>https://ovidsp.ovid.com/ovidweb.cgi?T=JS&amp;NEWS=n&amp;CSC=Y&amp;PAGE=toc&amp;D=ovft&amp;AN=00135124-000000000-00000</v>
      </c>
    </row>
    <row r="8" spans="1:8" ht="24.95" customHeight="1" x14ac:dyDescent="0.3">
      <c r="A8" s="1">
        <v>7</v>
      </c>
      <c r="B8" s="2" t="s">
        <v>1233</v>
      </c>
      <c r="C8" s="2" t="s">
        <v>586</v>
      </c>
      <c r="D8" s="2" t="s">
        <v>989</v>
      </c>
      <c r="E8" s="3" t="s">
        <v>418</v>
      </c>
      <c r="F8" s="3" t="s">
        <v>1242</v>
      </c>
      <c r="G8" s="3" t="s">
        <v>1583</v>
      </c>
      <c r="H8" s="2" t="str">
        <f>HYPERLINK("https://ovidsp.ovid.com/ovidweb.cgi?T=JS&amp;NEWS=n&amp;CSC=Y&amp;PAGE=toc&amp;D=ovft&amp;AN=02233705-000000000-00000","https://ovidsp.ovid.com/ovidweb.cgi?T=JS&amp;NEWS=n&amp;CSC=Y&amp;PAGE=toc&amp;D=ovft&amp;AN=02233705-000000000-00000")</f>
        <v>https://ovidsp.ovid.com/ovidweb.cgi?T=JS&amp;NEWS=n&amp;CSC=Y&amp;PAGE=toc&amp;D=ovft&amp;AN=02233705-000000000-00000</v>
      </c>
    </row>
    <row r="9" spans="1:8" ht="24.95" customHeight="1" x14ac:dyDescent="0.3">
      <c r="A9" s="1">
        <v>8</v>
      </c>
      <c r="B9" s="2" t="s">
        <v>1233</v>
      </c>
      <c r="C9" s="2" t="s">
        <v>587</v>
      </c>
      <c r="D9" s="2" t="s">
        <v>990</v>
      </c>
      <c r="E9" s="3" t="s">
        <v>419</v>
      </c>
      <c r="F9" s="3" t="s">
        <v>1243</v>
      </c>
      <c r="G9" s="3" t="s">
        <v>1370</v>
      </c>
      <c r="H9" s="2" t="str">
        <f>HYPERLINK("https://ovidsp.ovid.com/ovidweb.cgi?T=JS&amp;NEWS=n&amp;CSC=Y&amp;PAGE=toc&amp;D=ovft&amp;AN=00132576-000000000-00000","https://ovidsp.ovid.com/ovidweb.cgi?T=JS&amp;NEWS=n&amp;CSC=Y&amp;PAGE=toc&amp;D=ovft&amp;AN=00132576-000000000-00000")</f>
        <v>https://ovidsp.ovid.com/ovidweb.cgi?T=JS&amp;NEWS=n&amp;CSC=Y&amp;PAGE=toc&amp;D=ovft&amp;AN=00132576-000000000-00000</v>
      </c>
    </row>
    <row r="10" spans="1:8" ht="24.95" customHeight="1" x14ac:dyDescent="0.3">
      <c r="A10" s="1">
        <v>9</v>
      </c>
      <c r="B10" s="2" t="s">
        <v>1233</v>
      </c>
      <c r="C10" s="2" t="s">
        <v>588</v>
      </c>
      <c r="D10" s="2" t="s">
        <v>991</v>
      </c>
      <c r="E10" s="3" t="s">
        <v>420</v>
      </c>
      <c r="F10" s="3" t="s">
        <v>1244</v>
      </c>
      <c r="G10" s="3" t="s">
        <v>1583</v>
      </c>
      <c r="H10" s="2" t="str">
        <f>HYPERLINK("https://ovidsp.ovid.com/ovidweb.cgi?T=JS&amp;NEWS=n&amp;CSC=Y&amp;PAGE=toc&amp;D=ovft&amp;AN=01261775-000000000-00000","https://ovidsp.ovid.com/ovidweb.cgi?T=JS&amp;NEWS=n&amp;CSC=Y&amp;PAGE=toc&amp;D=ovft&amp;AN=01261775-000000000-00000")</f>
        <v>https://ovidsp.ovid.com/ovidweb.cgi?T=JS&amp;NEWS=n&amp;CSC=Y&amp;PAGE=toc&amp;D=ovft&amp;AN=01261775-000000000-00000</v>
      </c>
    </row>
    <row r="11" spans="1:8" ht="24.95" customHeight="1" x14ac:dyDescent="0.3">
      <c r="A11" s="1">
        <v>10</v>
      </c>
      <c r="B11" s="2" t="s">
        <v>1233</v>
      </c>
      <c r="C11" s="2" t="s">
        <v>589</v>
      </c>
      <c r="D11" s="2" t="s">
        <v>499</v>
      </c>
      <c r="E11" s="3" t="s">
        <v>421</v>
      </c>
      <c r="F11" s="3" t="s">
        <v>1245</v>
      </c>
      <c r="G11" s="3" t="s">
        <v>1583</v>
      </c>
      <c r="H11" s="2" t="str">
        <f>HYPERLINK("https://ovidsp.ovid.com/ovidweb.cgi?T=JS&amp;NEWS=n&amp;CSC=Y&amp;PAGE=toc&amp;D=ovft&amp;AN=00125480-000000000-00000","https://ovidsp.ovid.com/ovidweb.cgi?T=JS&amp;NEWS=n&amp;CSC=Y&amp;PAGE=toc&amp;D=ovft&amp;AN=00125480-000000000-00000")</f>
        <v>https://ovidsp.ovid.com/ovidweb.cgi?T=JS&amp;NEWS=n&amp;CSC=Y&amp;PAGE=toc&amp;D=ovft&amp;AN=00125480-000000000-00000</v>
      </c>
    </row>
    <row r="12" spans="1:8" ht="24.95" customHeight="1" x14ac:dyDescent="0.3">
      <c r="A12" s="1">
        <v>11</v>
      </c>
      <c r="B12" s="2" t="s">
        <v>1233</v>
      </c>
      <c r="C12" s="2" t="s">
        <v>590</v>
      </c>
      <c r="D12" s="2" t="s">
        <v>499</v>
      </c>
      <c r="E12" s="3" t="s">
        <v>422</v>
      </c>
      <c r="F12" s="3" t="s">
        <v>1246</v>
      </c>
      <c r="G12" s="3" t="s">
        <v>1583</v>
      </c>
      <c r="H12" s="2" t="str">
        <f>HYPERLINK("https://ovidsp.ovid.com/ovidweb.cgi?T=JS&amp;NEWS=n&amp;CSC=Y&amp;PAGE=toc&amp;D=ovft&amp;AN=00149525-000000000-00000","https://ovidsp.ovid.com/ovidweb.cgi?T=JS&amp;NEWS=n&amp;CSC=Y&amp;PAGE=toc&amp;D=ovft&amp;AN=00149525-000000000-00000")</f>
        <v>https://ovidsp.ovid.com/ovidweb.cgi?T=JS&amp;NEWS=n&amp;CSC=Y&amp;PAGE=toc&amp;D=ovft&amp;AN=00149525-000000000-00000</v>
      </c>
    </row>
    <row r="13" spans="1:8" ht="24.95" customHeight="1" x14ac:dyDescent="0.3">
      <c r="A13" s="1">
        <v>12</v>
      </c>
      <c r="B13" s="2" t="s">
        <v>1233</v>
      </c>
      <c r="C13" s="2" t="s">
        <v>591</v>
      </c>
      <c r="D13" s="2" t="s">
        <v>499</v>
      </c>
      <c r="E13" s="3" t="s">
        <v>423</v>
      </c>
      <c r="F13" s="3" t="s">
        <v>1247</v>
      </c>
      <c r="G13" s="3" t="s">
        <v>1583</v>
      </c>
      <c r="H13" s="2" t="str">
        <f>HYPERLINK("https://ovidsp.ovid.com/ovidweb.cgi?T=JS&amp;NEWS=n&amp;CSC=Y&amp;PAGE=toc&amp;D=ovft&amp;AN=00012272-000000000-00000","https://ovidsp.ovid.com/ovidweb.cgi?T=JS&amp;NEWS=n&amp;CSC=Y&amp;PAGE=toc&amp;D=ovft&amp;AN=00012272-000000000-00000")</f>
        <v>https://ovidsp.ovid.com/ovidweb.cgi?T=JS&amp;NEWS=n&amp;CSC=Y&amp;PAGE=toc&amp;D=ovft&amp;AN=00012272-000000000-00000</v>
      </c>
    </row>
    <row r="14" spans="1:8" ht="24.95" customHeight="1" x14ac:dyDescent="0.3">
      <c r="A14" s="1">
        <v>13</v>
      </c>
      <c r="B14" s="2" t="s">
        <v>1233</v>
      </c>
      <c r="C14" s="2" t="s">
        <v>592</v>
      </c>
      <c r="D14" s="2" t="s">
        <v>992</v>
      </c>
      <c r="E14" s="3" t="s">
        <v>424</v>
      </c>
      <c r="F14" s="3" t="s">
        <v>1240</v>
      </c>
      <c r="G14" s="3" t="s">
        <v>1583</v>
      </c>
      <c r="H14" s="2" t="str">
        <f>HYPERLINK("https://ovidsp.ovid.com/ovidweb.cgi?T=JS&amp;NEWS=n&amp;CSC=Y&amp;PAGE=toc&amp;D=ovft&amp;AN=00129334-000000000-00000","https://ovidsp.ovid.com/ovidweb.cgi?T=JS&amp;NEWS=n&amp;CSC=Y&amp;PAGE=toc&amp;D=ovft&amp;AN=00129334-000000000-00000")</f>
        <v>https://ovidsp.ovid.com/ovidweb.cgi?T=JS&amp;NEWS=n&amp;CSC=Y&amp;PAGE=toc&amp;D=ovft&amp;AN=00129334-000000000-00000</v>
      </c>
    </row>
    <row r="15" spans="1:8" ht="24.95" customHeight="1" x14ac:dyDescent="0.3">
      <c r="A15" s="1">
        <v>14</v>
      </c>
      <c r="B15" s="2" t="s">
        <v>1233</v>
      </c>
      <c r="C15" s="2" t="s">
        <v>593</v>
      </c>
      <c r="D15" s="2" t="s">
        <v>993</v>
      </c>
      <c r="E15" s="3" t="s">
        <v>425</v>
      </c>
      <c r="F15" s="3" t="s">
        <v>1248</v>
      </c>
      <c r="G15" s="3" t="s">
        <v>1583</v>
      </c>
      <c r="H15" s="2" t="str">
        <f>HYPERLINK("https://ovidsp.ovid.com/ovidweb.cgi?T=JS&amp;NEWS=n&amp;CSC=Y&amp;PAGE=toc&amp;D=ovft&amp;AN=00012995-000000000-00000","https://ovidsp.ovid.com/ovidweb.cgi?T=JS&amp;NEWS=n&amp;CSC=Y&amp;PAGE=toc&amp;D=ovft&amp;AN=00012995-000000000-00000")</f>
        <v>https://ovidsp.ovid.com/ovidweb.cgi?T=JS&amp;NEWS=n&amp;CSC=Y&amp;PAGE=toc&amp;D=ovft&amp;AN=00012995-000000000-00000</v>
      </c>
    </row>
    <row r="16" spans="1:8" ht="24.95" customHeight="1" x14ac:dyDescent="0.3">
      <c r="A16" s="1">
        <v>15</v>
      </c>
      <c r="B16" s="2" t="s">
        <v>1233</v>
      </c>
      <c r="C16" s="2" t="s">
        <v>594</v>
      </c>
      <c r="D16" s="2" t="s">
        <v>994</v>
      </c>
      <c r="E16" s="3" t="s">
        <v>426</v>
      </c>
      <c r="F16" s="3" t="s">
        <v>1249</v>
      </c>
      <c r="G16" s="3" t="s">
        <v>1583</v>
      </c>
      <c r="H16" s="2" t="str">
        <f>HYPERLINK("https://ovidsp.ovid.com/ovidweb.cgi?T=JS&amp;NEWS=n&amp;CSC=Y&amp;PAGE=toc&amp;D=ovft&amp;AN=00002030-000000000-00000","https://ovidsp.ovid.com/ovidweb.cgi?T=JS&amp;NEWS=n&amp;CSC=Y&amp;PAGE=toc&amp;D=ovft&amp;AN=00002030-000000000-00000")</f>
        <v>https://ovidsp.ovid.com/ovidweb.cgi?T=JS&amp;NEWS=n&amp;CSC=Y&amp;PAGE=toc&amp;D=ovft&amp;AN=00002030-000000000-00000</v>
      </c>
    </row>
    <row r="17" spans="1:8" ht="24.95" customHeight="1" x14ac:dyDescent="0.3">
      <c r="A17" s="1">
        <v>16</v>
      </c>
      <c r="B17" s="2" t="s">
        <v>1233</v>
      </c>
      <c r="C17" s="2" t="s">
        <v>595</v>
      </c>
      <c r="D17" s="2" t="s">
        <v>499</v>
      </c>
      <c r="E17" s="3" t="s">
        <v>427</v>
      </c>
      <c r="F17" s="3" t="s">
        <v>1250</v>
      </c>
      <c r="G17" s="3" t="s">
        <v>1583</v>
      </c>
      <c r="H17" s="2" t="str">
        <f>HYPERLINK("https://ovidsp.ovid.com/ovidweb.cgi?T=JS&amp;NEWS=n&amp;CSC=Y&amp;PAGE=toc&amp;D=ovft&amp;AN=00000446-000000000-00000","https://ovidsp.ovid.com/ovidweb.cgi?T=JS&amp;NEWS=n&amp;CSC=Y&amp;PAGE=toc&amp;D=ovft&amp;AN=00000446-000000000-00000")</f>
        <v>https://ovidsp.ovid.com/ovidweb.cgi?T=JS&amp;NEWS=n&amp;CSC=Y&amp;PAGE=toc&amp;D=ovft&amp;AN=00000446-000000000-00000</v>
      </c>
    </row>
    <row r="18" spans="1:8" ht="24.95" customHeight="1" x14ac:dyDescent="0.3">
      <c r="A18" s="1">
        <v>17</v>
      </c>
      <c r="B18" s="2" t="s">
        <v>1233</v>
      </c>
      <c r="C18" s="2" t="s">
        <v>596</v>
      </c>
      <c r="D18" s="2" t="s">
        <v>995</v>
      </c>
      <c r="E18" s="3" t="s">
        <v>428</v>
      </c>
      <c r="F18" s="3" t="s">
        <v>1251</v>
      </c>
      <c r="G18" s="3" t="s">
        <v>1334</v>
      </c>
      <c r="H18" s="2" t="str">
        <f>HYPERLINK("https://ovidsp.ovid.com/ovidweb.cgi?T=JS&amp;NEWS=n&amp;CSC=Y&amp;PAGE=toc&amp;D=ovft&amp;AN=01929425-000000000-00000","https://ovidsp.ovid.com/ovidweb.cgi?T=JS&amp;NEWS=n&amp;CSC=Y&amp;PAGE=toc&amp;D=ovft&amp;AN=01929425-000000000-00000")</f>
        <v>https://ovidsp.ovid.com/ovidweb.cgi?T=JS&amp;NEWS=n&amp;CSC=Y&amp;PAGE=toc&amp;D=ovft&amp;AN=01929425-000000000-00000</v>
      </c>
    </row>
    <row r="19" spans="1:8" ht="24.95" customHeight="1" x14ac:dyDescent="0.3">
      <c r="A19" s="1">
        <v>18</v>
      </c>
      <c r="B19" s="2" t="s">
        <v>1233</v>
      </c>
      <c r="C19" s="2" t="s">
        <v>597</v>
      </c>
      <c r="D19" s="2" t="s">
        <v>996</v>
      </c>
      <c r="E19" s="3" t="s">
        <v>429</v>
      </c>
      <c r="F19" s="3" t="s">
        <v>1252</v>
      </c>
      <c r="G19" s="3" t="s">
        <v>1583</v>
      </c>
      <c r="H19" s="2" t="str">
        <f>HYPERLINK("https://ovidsp.ovid.com/ovidweb.cgi?T=JS&amp;NEWS=n&amp;CSC=Y&amp;PAGE=toc&amp;D=ovft&amp;AN=00002093-000000000-00000","https://ovidsp.ovid.com/ovidweb.cgi?T=JS&amp;NEWS=n&amp;CSC=Y&amp;PAGE=toc&amp;D=ovft&amp;AN=00002093-000000000-00000")</f>
        <v>https://ovidsp.ovid.com/ovidweb.cgi?T=JS&amp;NEWS=n&amp;CSC=Y&amp;PAGE=toc&amp;D=ovft&amp;AN=00002093-000000000-00000</v>
      </c>
    </row>
    <row r="20" spans="1:8" ht="24.95" customHeight="1" x14ac:dyDescent="0.3">
      <c r="A20" s="1">
        <v>19</v>
      </c>
      <c r="B20" s="2" t="s">
        <v>1233</v>
      </c>
      <c r="C20" s="2" t="s">
        <v>598</v>
      </c>
      <c r="D20" s="2" t="s">
        <v>997</v>
      </c>
      <c r="E20" s="3" t="s">
        <v>430</v>
      </c>
      <c r="F20" s="3" t="s">
        <v>1253</v>
      </c>
      <c r="G20" s="3" t="s">
        <v>1343</v>
      </c>
      <c r="H20" s="2" t="str">
        <f>HYPERLINK("https://ovidsp.ovid.com/ovidweb.cgi?T=JS&amp;NEWS=n&amp;CSC=Y&amp;PAGE=toc&amp;D=ovft&amp;AN=00130990-000000000-00000","https://ovidsp.ovid.com/ovidweb.cgi?T=JS&amp;NEWS=n&amp;CSC=Y&amp;PAGE=toc&amp;D=ovft&amp;AN=00130990-000000000-00000")</f>
        <v>https://ovidsp.ovid.com/ovidweb.cgi?T=JS&amp;NEWS=n&amp;CSC=Y&amp;PAGE=toc&amp;D=ovft&amp;AN=00130990-000000000-00000</v>
      </c>
    </row>
    <row r="21" spans="1:8" ht="24.95" customHeight="1" x14ac:dyDescent="0.3">
      <c r="A21" s="1">
        <v>20</v>
      </c>
      <c r="B21" s="2" t="s">
        <v>1233</v>
      </c>
      <c r="C21" s="2" t="s">
        <v>599</v>
      </c>
      <c r="D21" s="2" t="s">
        <v>998</v>
      </c>
      <c r="E21" s="3" t="s">
        <v>431</v>
      </c>
      <c r="F21" s="3" t="s">
        <v>1254</v>
      </c>
      <c r="G21" s="3" t="s">
        <v>1310</v>
      </c>
      <c r="H21" s="2" t="str">
        <f>HYPERLINK("https://ovidsp.ovid.com/ovidweb.cgi?T=JS&amp;NEWS=n&amp;CSC=Y&amp;PAGE=toc&amp;D=ovft&amp;AN=01300407-000000000-00000","https://ovidsp.ovid.com/ovidweb.cgi?T=JS&amp;NEWS=n&amp;CSC=Y&amp;PAGE=toc&amp;D=ovft&amp;AN=01300407-000000000-00000")</f>
        <v>https://ovidsp.ovid.com/ovidweb.cgi?T=JS&amp;NEWS=n&amp;CSC=Y&amp;PAGE=toc&amp;D=ovft&amp;AN=01300407-000000000-00000</v>
      </c>
    </row>
    <row r="22" spans="1:8" ht="24.95" customHeight="1" x14ac:dyDescent="0.3">
      <c r="A22" s="1">
        <v>21</v>
      </c>
      <c r="B22" s="2" t="s">
        <v>1233</v>
      </c>
      <c r="C22" s="2" t="s">
        <v>600</v>
      </c>
      <c r="D22" s="2" t="s">
        <v>499</v>
      </c>
      <c r="E22" s="3" t="s">
        <v>432</v>
      </c>
      <c r="F22" s="3" t="s">
        <v>1255</v>
      </c>
      <c r="G22" s="3" t="s">
        <v>1583</v>
      </c>
      <c r="H22" s="2" t="str">
        <f>HYPERLINK("https://ovidsp.ovid.com/ovidweb.cgi?T=JS&amp;NEWS=n&amp;CSC=Y&amp;PAGE=toc&amp;D=ovft&amp;AN=00000421-000000000-00000","https://ovidsp.ovid.com/ovidweb.cgi?T=JS&amp;NEWS=n&amp;CSC=Y&amp;PAGE=toc&amp;D=ovft&amp;AN=00000421-000000000-00000")</f>
        <v>https://ovidsp.ovid.com/ovidweb.cgi?T=JS&amp;NEWS=n&amp;CSC=Y&amp;PAGE=toc&amp;D=ovft&amp;AN=00000421-000000000-00000</v>
      </c>
    </row>
    <row r="23" spans="1:8" ht="24.95" customHeight="1" x14ac:dyDescent="0.3">
      <c r="A23" s="1">
        <v>22</v>
      </c>
      <c r="B23" s="2" t="s">
        <v>1233</v>
      </c>
      <c r="C23" s="2" t="s">
        <v>601</v>
      </c>
      <c r="D23" s="2" t="s">
        <v>999</v>
      </c>
      <c r="E23" s="3" t="s">
        <v>433</v>
      </c>
      <c r="F23" s="3" t="s">
        <v>1256</v>
      </c>
      <c r="G23" s="3" t="s">
        <v>1583</v>
      </c>
      <c r="H23" s="2" t="str">
        <f>HYPERLINK("https://ovidsp.ovid.com/ovidweb.cgi?T=JS&amp;NEWS=n&amp;CSC=Y&amp;PAGE=toc&amp;D=ovft&amp;AN=00000433-000000000-00000","https://ovidsp.ovid.com/ovidweb.cgi?T=JS&amp;NEWS=n&amp;CSC=Y&amp;PAGE=toc&amp;D=ovft&amp;AN=00000433-000000000-00000")</f>
        <v>https://ovidsp.ovid.com/ovidweb.cgi?T=JS&amp;NEWS=n&amp;CSC=Y&amp;PAGE=toc&amp;D=ovft&amp;AN=00000433-000000000-00000</v>
      </c>
    </row>
    <row r="24" spans="1:8" ht="24.95" customHeight="1" x14ac:dyDescent="0.3">
      <c r="A24" s="1">
        <v>23</v>
      </c>
      <c r="B24" s="2" t="s">
        <v>1233</v>
      </c>
      <c r="C24" s="2" t="s">
        <v>602</v>
      </c>
      <c r="D24" s="2" t="s">
        <v>1000</v>
      </c>
      <c r="E24" s="3" t="s">
        <v>434</v>
      </c>
      <c r="F24" s="3" t="s">
        <v>1257</v>
      </c>
      <c r="G24" s="3" t="s">
        <v>1583</v>
      </c>
      <c r="H24" s="2" t="str">
        <f>HYPERLINK("https://ovidsp.ovid.com/ovidweb.cgi?T=JS&amp;NEWS=n&amp;CSC=Y&amp;PAGE=toc&amp;D=ovft&amp;AN=00000434-000000000-00000","https://ovidsp.ovid.com/ovidweb.cgi?T=JS&amp;NEWS=n&amp;CSC=Y&amp;PAGE=toc&amp;D=ovft&amp;AN=00000434-000000000-00000")</f>
        <v>https://ovidsp.ovid.com/ovidweb.cgi?T=JS&amp;NEWS=n&amp;CSC=Y&amp;PAGE=toc&amp;D=ovft&amp;AN=00000434-000000000-00000</v>
      </c>
    </row>
    <row r="25" spans="1:8" ht="24.95" customHeight="1" x14ac:dyDescent="0.3">
      <c r="A25" s="1">
        <v>24</v>
      </c>
      <c r="B25" s="2" t="s">
        <v>1233</v>
      </c>
      <c r="C25" s="2" t="s">
        <v>603</v>
      </c>
      <c r="D25" s="2" t="s">
        <v>499</v>
      </c>
      <c r="E25" s="3" t="s">
        <v>435</v>
      </c>
      <c r="F25" s="3" t="s">
        <v>1257</v>
      </c>
      <c r="G25" s="3" t="s">
        <v>1583</v>
      </c>
      <c r="H25" s="2" t="str">
        <f>HYPERLINK("https://ovidsp.ovid.com/ovidweb.cgi?T=JS&amp;NEWS=n&amp;CSC=Y&amp;PAGE=toc&amp;D=ovft&amp;AN=00008488-000000000-00000","https://ovidsp.ovid.com/ovidweb.cgi?T=JS&amp;NEWS=n&amp;CSC=Y&amp;PAGE=toc&amp;D=ovft&amp;AN=00008488-000000000-00000")</f>
        <v>https://ovidsp.ovid.com/ovidweb.cgi?T=JS&amp;NEWS=n&amp;CSC=Y&amp;PAGE=toc&amp;D=ovft&amp;AN=00008488-000000000-00000</v>
      </c>
    </row>
    <row r="26" spans="1:8" ht="24.95" customHeight="1" x14ac:dyDescent="0.3">
      <c r="A26" s="1">
        <v>25</v>
      </c>
      <c r="B26" s="2" t="s">
        <v>1233</v>
      </c>
      <c r="C26" s="2" t="s">
        <v>604</v>
      </c>
      <c r="D26" s="2" t="s">
        <v>1001</v>
      </c>
      <c r="E26" s="3" t="s">
        <v>436</v>
      </c>
      <c r="F26" s="3" t="s">
        <v>1258</v>
      </c>
      <c r="G26" s="3" t="s">
        <v>1509</v>
      </c>
      <c r="H26" s="2" t="str">
        <f>HYPERLINK("https://ovidsp.ovid.com/ovidweb.cgi?T=JS&amp;NEWS=n&amp;CSC=Y&amp;PAGE=toc&amp;D=ovft&amp;AN=00014124-000000000-00000","https://ovidsp.ovid.com/ovidweb.cgi?T=JS&amp;NEWS=n&amp;CSC=Y&amp;PAGE=toc&amp;D=ovft&amp;AN=00014124-000000000-00000")</f>
        <v>https://ovidsp.ovid.com/ovidweb.cgi?T=JS&amp;NEWS=n&amp;CSC=Y&amp;PAGE=toc&amp;D=ovft&amp;AN=00014124-000000000-00000</v>
      </c>
    </row>
    <row r="27" spans="1:8" ht="24.95" customHeight="1" x14ac:dyDescent="0.3">
      <c r="A27" s="1">
        <v>26</v>
      </c>
      <c r="B27" s="2" t="s">
        <v>1233</v>
      </c>
      <c r="C27" s="2" t="s">
        <v>605</v>
      </c>
      <c r="D27" s="2" t="s">
        <v>1002</v>
      </c>
      <c r="E27" s="3" t="s">
        <v>437</v>
      </c>
      <c r="F27" s="3" t="s">
        <v>1259</v>
      </c>
      <c r="G27" s="3" t="s">
        <v>1510</v>
      </c>
      <c r="H27" s="2" t="str">
        <f>HYPERLINK("https://ovidsp.ovid.com/ovidweb.cgi?T=JS&amp;NEWS=n&amp;CSC=Y&amp;PAGE=toc&amp;D=ovft&amp;AN=00000450-000000000-00000","https://ovidsp.ovid.com/ovidweb.cgi?T=JS&amp;NEWS=n&amp;CSC=Y&amp;PAGE=toc&amp;D=ovft&amp;AN=00000450-000000000-00000")</f>
        <v>https://ovidsp.ovid.com/ovidweb.cgi?T=JS&amp;NEWS=n&amp;CSC=Y&amp;PAGE=toc&amp;D=ovft&amp;AN=00000450-000000000-00000</v>
      </c>
    </row>
    <row r="28" spans="1:8" ht="24.95" customHeight="1" x14ac:dyDescent="0.3">
      <c r="A28" s="1">
        <v>27</v>
      </c>
      <c r="B28" s="2" t="s">
        <v>1233</v>
      </c>
      <c r="C28" s="2" t="s">
        <v>606</v>
      </c>
      <c r="D28" s="2" t="s">
        <v>1003</v>
      </c>
      <c r="E28" s="3" t="s">
        <v>438</v>
      </c>
      <c r="F28" s="3" t="s">
        <v>1260</v>
      </c>
      <c r="G28" s="3" t="s">
        <v>1501</v>
      </c>
      <c r="H28" s="2" t="str">
        <f>HYPERLINK("https://ovidsp.ovid.com/ovidweb.cgi?T=JS&amp;NEWS=n&amp;CSC=Y&amp;PAGE=toc&amp;D=ovft&amp;AN=00000451-000000000-00000","https://ovidsp.ovid.com/ovidweb.cgi?T=JS&amp;NEWS=n&amp;CSC=Y&amp;PAGE=toc&amp;D=ovft&amp;AN=00000451-000000000-00000")</f>
        <v>https://ovidsp.ovid.com/ovidweb.cgi?T=JS&amp;NEWS=n&amp;CSC=Y&amp;PAGE=toc&amp;D=ovft&amp;AN=00000451-000000000-00000</v>
      </c>
    </row>
    <row r="29" spans="1:8" ht="24.95" customHeight="1" x14ac:dyDescent="0.3">
      <c r="A29" s="1">
        <v>28</v>
      </c>
      <c r="B29" s="2" t="s">
        <v>1233</v>
      </c>
      <c r="C29" s="2" t="s">
        <v>607</v>
      </c>
      <c r="D29" s="2" t="s">
        <v>1004</v>
      </c>
      <c r="E29" s="3" t="s">
        <v>439</v>
      </c>
      <c r="F29" s="3" t="s">
        <v>1261</v>
      </c>
      <c r="G29" s="3" t="s">
        <v>1511</v>
      </c>
      <c r="H29" s="2" t="str">
        <f>HYPERLINK("https://ovidsp.ovid.com/ovidweb.cgi?T=JS&amp;NEWS=n&amp;CSC=Y&amp;PAGE=toc&amp;D=ovft&amp;AN=00000455-000000000-00000","https://ovidsp.ovid.com/ovidweb.cgi?T=JS&amp;NEWS=n&amp;CSC=Y&amp;PAGE=toc&amp;D=ovft&amp;AN=00000455-000000000-00000")</f>
        <v>https://ovidsp.ovid.com/ovidweb.cgi?T=JS&amp;NEWS=n&amp;CSC=Y&amp;PAGE=toc&amp;D=ovft&amp;AN=00000455-000000000-00000</v>
      </c>
    </row>
    <row r="30" spans="1:8" ht="24.95" customHeight="1" x14ac:dyDescent="0.3">
      <c r="A30" s="1">
        <v>29</v>
      </c>
      <c r="B30" s="2" t="s">
        <v>1233</v>
      </c>
      <c r="C30" s="2" t="s">
        <v>608</v>
      </c>
      <c r="D30" s="2" t="s">
        <v>1005</v>
      </c>
      <c r="E30" s="3" t="s">
        <v>440</v>
      </c>
      <c r="F30" s="3" t="s">
        <v>1262</v>
      </c>
      <c r="G30" s="3" t="s">
        <v>1512</v>
      </c>
      <c r="H30" s="2" t="str">
        <f>HYPERLINK("https://ovidsp.ovid.com/ovidweb.cgi?T=JS&amp;NEWS=n&amp;CSC=Y&amp;PAGE=toc&amp;D=ovft&amp;AN=00000370-000000000-00000","https://ovidsp.ovid.com/ovidweb.cgi?T=JS&amp;NEWS=n&amp;CSC=Y&amp;PAGE=toc&amp;D=ovft&amp;AN=00000370-000000000-00000")</f>
        <v>https://ovidsp.ovid.com/ovidweb.cgi?T=JS&amp;NEWS=n&amp;CSC=Y&amp;PAGE=toc&amp;D=ovft&amp;AN=00000370-000000000-00000</v>
      </c>
    </row>
    <row r="31" spans="1:8" ht="24.95" customHeight="1" x14ac:dyDescent="0.3">
      <c r="A31" s="1">
        <v>30</v>
      </c>
      <c r="B31" s="2" t="s">
        <v>1233</v>
      </c>
      <c r="C31" s="2" t="s">
        <v>609</v>
      </c>
      <c r="D31" s="2" t="s">
        <v>499</v>
      </c>
      <c r="E31" s="3" t="s">
        <v>441</v>
      </c>
      <c r="F31" s="3" t="s">
        <v>1263</v>
      </c>
      <c r="G31" s="3" t="s">
        <v>1513</v>
      </c>
      <c r="H31" s="2" t="str">
        <f>HYPERLINK("https://ovidsp.ovid.com/ovidweb.cgi?T=JS&amp;NEWS=n&amp;CSC=Y&amp;PAGE=toc&amp;D=ovft&amp;AN=00000460-000000000-00000","https://ovidsp.ovid.com/ovidweb.cgi?T=JS&amp;NEWS=n&amp;CSC=Y&amp;PAGE=toc&amp;D=ovft&amp;AN=00000460-000000000-00000")</f>
        <v>https://ovidsp.ovid.com/ovidweb.cgi?T=JS&amp;NEWS=n&amp;CSC=Y&amp;PAGE=toc&amp;D=ovft&amp;AN=00000460-000000000-00000</v>
      </c>
    </row>
    <row r="32" spans="1:8" ht="24.95" customHeight="1" x14ac:dyDescent="0.3">
      <c r="A32" s="1">
        <v>31</v>
      </c>
      <c r="B32" s="2" t="s">
        <v>1233</v>
      </c>
      <c r="C32" s="2" t="s">
        <v>610</v>
      </c>
      <c r="D32" s="2" t="s">
        <v>1006</v>
      </c>
      <c r="E32" s="3" t="s">
        <v>442</v>
      </c>
      <c r="F32" s="3" t="s">
        <v>1264</v>
      </c>
      <c r="G32" s="3" t="s">
        <v>1583</v>
      </c>
      <c r="H32" s="2" t="str">
        <f>HYPERLINK("https://ovidsp.ovid.com/ovidweb.cgi?T=JS&amp;NEWS=n&amp;CSC=Y&amp;PAGE=toc&amp;D=ovft&amp;AN=00002060-000000000-00000","https://ovidsp.ovid.com/ovidweb.cgi?T=JS&amp;NEWS=n&amp;CSC=Y&amp;PAGE=toc&amp;D=ovft&amp;AN=00002060-000000000-00000")</f>
        <v>https://ovidsp.ovid.com/ovidweb.cgi?T=JS&amp;NEWS=n&amp;CSC=Y&amp;PAGE=toc&amp;D=ovft&amp;AN=00002060-000000000-00000</v>
      </c>
    </row>
    <row r="33" spans="1:8" ht="24.95" customHeight="1" x14ac:dyDescent="0.3">
      <c r="A33" s="1">
        <v>32</v>
      </c>
      <c r="B33" s="2" t="s">
        <v>1233</v>
      </c>
      <c r="C33" s="2" t="s">
        <v>611</v>
      </c>
      <c r="D33" s="2" t="s">
        <v>499</v>
      </c>
      <c r="E33" s="3" t="s">
        <v>443</v>
      </c>
      <c r="F33" s="3" t="s">
        <v>1265</v>
      </c>
      <c r="G33" s="3" t="s">
        <v>1583</v>
      </c>
      <c r="H33" s="2" t="str">
        <f>HYPERLINK("https://ovidsp.ovid.com/ovidweb.cgi?T=JS&amp;NEWS=n&amp;CSC=Y&amp;PAGE=toc&amp;D=ovft&amp;AN=00000478-000000000-00000","https://ovidsp.ovid.com/ovidweb.cgi?T=JS&amp;NEWS=n&amp;CSC=Y&amp;PAGE=toc&amp;D=ovft&amp;AN=00000478-000000000-00000")</f>
        <v>https://ovidsp.ovid.com/ovidweb.cgi?T=JS&amp;NEWS=n&amp;CSC=Y&amp;PAGE=toc&amp;D=ovft&amp;AN=00000478-000000000-00000</v>
      </c>
    </row>
    <row r="34" spans="1:8" ht="24.95" customHeight="1" x14ac:dyDescent="0.3">
      <c r="A34" s="1">
        <v>33</v>
      </c>
      <c r="B34" s="2" t="s">
        <v>1233</v>
      </c>
      <c r="C34" s="2" t="s">
        <v>612</v>
      </c>
      <c r="D34" s="2" t="s">
        <v>1007</v>
      </c>
      <c r="E34" s="3" t="s">
        <v>444</v>
      </c>
      <c r="F34" s="3" t="s">
        <v>1266</v>
      </c>
      <c r="G34" s="3" t="s">
        <v>1583</v>
      </c>
      <c r="H34" s="2" t="str">
        <f>HYPERLINK("https://ovidsp.ovid.com/ovidweb.cgi?T=JS&amp;NEWS=n&amp;CSC=Y&amp;PAGE=toc&amp;D=ovft&amp;AN=00045391-000000000-00000","https://ovidsp.ovid.com/ovidweb.cgi?T=JS&amp;NEWS=n&amp;CSC=Y&amp;PAGE=toc&amp;D=ovft&amp;AN=00045391-000000000-00000")</f>
        <v>https://ovidsp.ovid.com/ovidweb.cgi?T=JS&amp;NEWS=n&amp;CSC=Y&amp;PAGE=toc&amp;D=ovft&amp;AN=00045391-000000000-00000</v>
      </c>
    </row>
    <row r="35" spans="1:8" ht="24.95" customHeight="1" x14ac:dyDescent="0.3">
      <c r="A35" s="1">
        <v>34</v>
      </c>
      <c r="B35" s="2" t="s">
        <v>1233</v>
      </c>
      <c r="C35" s="2" t="s">
        <v>613</v>
      </c>
      <c r="D35" s="2" t="s">
        <v>499</v>
      </c>
      <c r="E35" s="3" t="s">
        <v>445</v>
      </c>
      <c r="F35" s="3" t="s">
        <v>1267</v>
      </c>
      <c r="G35" s="3" t="s">
        <v>1583</v>
      </c>
      <c r="H35" s="2" t="str">
        <f>HYPERLINK("https://ovidsp.ovid.com/ovidweb.cgi?T=JS&amp;NEWS=n&amp;CSC=Y&amp;PAGE=toc&amp;D=ovft&amp;AN=00000539-000000000-00000","https://ovidsp.ovid.com/ovidweb.cgi?T=JS&amp;NEWS=n&amp;CSC=Y&amp;PAGE=toc&amp;D=ovft&amp;AN=00000539-000000000-00000")</f>
        <v>https://ovidsp.ovid.com/ovidweb.cgi?T=JS&amp;NEWS=n&amp;CSC=Y&amp;PAGE=toc&amp;D=ovft&amp;AN=00000539-000000000-00000</v>
      </c>
    </row>
    <row r="36" spans="1:8" ht="24.95" customHeight="1" x14ac:dyDescent="0.3">
      <c r="A36" s="1">
        <v>35</v>
      </c>
      <c r="B36" s="2" t="s">
        <v>1233</v>
      </c>
      <c r="C36" s="2" t="s">
        <v>614</v>
      </c>
      <c r="D36" s="2" t="s">
        <v>499</v>
      </c>
      <c r="E36" s="3" t="s">
        <v>446</v>
      </c>
      <c r="F36" s="3" t="s">
        <v>1268</v>
      </c>
      <c r="G36" s="3" t="s">
        <v>1583</v>
      </c>
      <c r="H36" s="2" t="str">
        <f>HYPERLINK("https://ovidsp.ovid.com/ovidweb.cgi?T=JS&amp;NEWS=n&amp;CSC=Y&amp;PAGE=toc&amp;D=ovft&amp;AN=00000542-000000000-00000","https://ovidsp.ovid.com/ovidweb.cgi?T=JS&amp;NEWS=n&amp;CSC=Y&amp;PAGE=toc&amp;D=ovft&amp;AN=00000542-000000000-00000")</f>
        <v>https://ovidsp.ovid.com/ovidweb.cgi?T=JS&amp;NEWS=n&amp;CSC=Y&amp;PAGE=toc&amp;D=ovft&amp;AN=00000542-000000000-00000</v>
      </c>
    </row>
    <row r="37" spans="1:8" ht="24.95" customHeight="1" x14ac:dyDescent="0.3">
      <c r="A37" s="1">
        <v>36</v>
      </c>
      <c r="B37" s="2" t="s">
        <v>1233</v>
      </c>
      <c r="C37" s="2" t="s">
        <v>499</v>
      </c>
      <c r="D37" s="2" t="s">
        <v>501</v>
      </c>
      <c r="E37" s="3" t="s">
        <v>447</v>
      </c>
      <c r="F37" s="3" t="s">
        <v>1269</v>
      </c>
      <c r="G37" s="3" t="s">
        <v>1583</v>
      </c>
      <c r="H37" s="2" t="str">
        <f>HYPERLINK("https://ovidsp.ovid.com/ovidweb.cgi?T=JS&amp;NEWS=n&amp;CSC=Y&amp;PAGE=toc&amp;D=ovft&amp;AN=01845215-000000000-00000","https://ovidsp.ovid.com/ovidweb.cgi?T=JS&amp;NEWS=n&amp;CSC=Y&amp;PAGE=toc&amp;D=ovft&amp;AN=01845215-000000000-00000")</f>
        <v>https://ovidsp.ovid.com/ovidweb.cgi?T=JS&amp;NEWS=n&amp;CSC=Y&amp;PAGE=toc&amp;D=ovft&amp;AN=01845215-000000000-00000</v>
      </c>
    </row>
    <row r="38" spans="1:8" ht="24.95" customHeight="1" x14ac:dyDescent="0.3">
      <c r="A38" s="1">
        <v>37</v>
      </c>
      <c r="B38" s="2" t="s">
        <v>1233</v>
      </c>
      <c r="C38" s="2" t="s">
        <v>615</v>
      </c>
      <c r="D38" s="2" t="s">
        <v>1008</v>
      </c>
      <c r="E38" s="3" t="s">
        <v>448</v>
      </c>
      <c r="F38" s="3" t="s">
        <v>1270</v>
      </c>
      <c r="G38" s="3" t="s">
        <v>1583</v>
      </c>
      <c r="H38" s="2" t="str">
        <f>HYPERLINK("https://ovidsp.ovid.com/ovidweb.cgi?T=JS&amp;NEWS=n&amp;CSC=Y&amp;PAGE=toc&amp;D=ovft&amp;AN=00000637-000000000-00000","https://ovidsp.ovid.com/ovidweb.cgi?T=JS&amp;NEWS=n&amp;CSC=Y&amp;PAGE=toc&amp;D=ovft&amp;AN=00000637-000000000-00000")</f>
        <v>https://ovidsp.ovid.com/ovidweb.cgi?T=JS&amp;NEWS=n&amp;CSC=Y&amp;PAGE=toc&amp;D=ovft&amp;AN=00000637-000000000-00000</v>
      </c>
    </row>
    <row r="39" spans="1:8" ht="24.95" customHeight="1" x14ac:dyDescent="0.3">
      <c r="A39" s="1">
        <v>38</v>
      </c>
      <c r="B39" s="2" t="s">
        <v>1233</v>
      </c>
      <c r="C39" s="2" t="s">
        <v>616</v>
      </c>
      <c r="D39" s="2" t="s">
        <v>499</v>
      </c>
      <c r="E39" s="3" t="s">
        <v>449</v>
      </c>
      <c r="F39" s="3" t="s">
        <v>1271</v>
      </c>
      <c r="G39" s="3" t="s">
        <v>1583</v>
      </c>
      <c r="H39" s="2" t="str">
        <f>HYPERLINK("https://ovidsp.ovid.com/ovidweb.cgi?T=JS&amp;NEWS=n&amp;CSC=Y&amp;PAGE=toc&amp;D=ovft&amp;AN=00000658-000000000-00000","https://ovidsp.ovid.com/ovidweb.cgi?T=JS&amp;NEWS=n&amp;CSC=Y&amp;PAGE=toc&amp;D=ovft&amp;AN=00000658-000000000-00000")</f>
        <v>https://ovidsp.ovid.com/ovidweb.cgi?T=JS&amp;NEWS=n&amp;CSC=Y&amp;PAGE=toc&amp;D=ovft&amp;AN=00000658-000000000-00000</v>
      </c>
    </row>
    <row r="40" spans="1:8" ht="24.95" customHeight="1" x14ac:dyDescent="0.3">
      <c r="A40" s="1">
        <v>39</v>
      </c>
      <c r="B40" s="2" t="s">
        <v>1233</v>
      </c>
      <c r="C40" s="2" t="s">
        <v>499</v>
      </c>
      <c r="D40" s="2" t="s">
        <v>502</v>
      </c>
      <c r="E40" s="3" t="s">
        <v>450</v>
      </c>
      <c r="F40" s="3" t="s">
        <v>1272</v>
      </c>
      <c r="G40" s="3" t="s">
        <v>1583</v>
      </c>
      <c r="H40" s="2" t="str">
        <f>HYPERLINK("https://ovidsp.ovid.com/ovidweb.cgi?T=JS&amp;NEWS=n&amp;CSC=Y&amp;PAGE=toc&amp;D=ovft&amp;AN=02196409-000000000-00000","https://ovidsp.ovid.com/ovidweb.cgi?T=JS&amp;NEWS=n&amp;CSC=Y&amp;PAGE=toc&amp;D=ovft&amp;AN=02196409-000000000-00000")</f>
        <v>https://ovidsp.ovid.com/ovidweb.cgi?T=JS&amp;NEWS=n&amp;CSC=Y&amp;PAGE=toc&amp;D=ovft&amp;AN=02196409-000000000-00000</v>
      </c>
    </row>
    <row r="41" spans="1:8" ht="24.95" customHeight="1" x14ac:dyDescent="0.3">
      <c r="A41" s="1">
        <v>40</v>
      </c>
      <c r="B41" s="2" t="s">
        <v>1233</v>
      </c>
      <c r="C41" s="2" t="s">
        <v>617</v>
      </c>
      <c r="D41" s="2" t="s">
        <v>499</v>
      </c>
      <c r="E41" s="3" t="s">
        <v>451</v>
      </c>
      <c r="F41" s="3" t="s">
        <v>1273</v>
      </c>
      <c r="G41" s="3" t="s">
        <v>1583</v>
      </c>
      <c r="H41" s="2" t="str">
        <f>HYPERLINK("https://ovidsp.ovid.com/ovidweb.cgi?T=JS&amp;NEWS=n&amp;CSC=Y&amp;PAGE=toc&amp;D=ovft&amp;AN=00001813-000000000-00000","https://ovidsp.ovid.com/ovidweb.cgi?T=JS&amp;NEWS=n&amp;CSC=Y&amp;PAGE=toc&amp;D=ovft&amp;AN=00001813-000000000-00000")</f>
        <v>https://ovidsp.ovid.com/ovidweb.cgi?T=JS&amp;NEWS=n&amp;CSC=Y&amp;PAGE=toc&amp;D=ovft&amp;AN=00001813-000000000-00000</v>
      </c>
    </row>
    <row r="42" spans="1:8" ht="24.95" customHeight="1" x14ac:dyDescent="0.3">
      <c r="A42" s="1">
        <v>41</v>
      </c>
      <c r="B42" s="2" t="s">
        <v>1233</v>
      </c>
      <c r="C42" s="2" t="s">
        <v>618</v>
      </c>
      <c r="D42" s="2" t="s">
        <v>1009</v>
      </c>
      <c r="E42" s="3" t="s">
        <v>452</v>
      </c>
      <c r="F42" s="3" t="s">
        <v>1274</v>
      </c>
      <c r="G42" s="3" t="s">
        <v>1514</v>
      </c>
      <c r="H42" s="2" t="str">
        <f>HYPERLINK("https://ovidsp.ovid.com/ovidweb.cgi?T=JS&amp;NEWS=n&amp;CSC=Y&amp;PAGE=toc&amp;D=ovft&amp;AN=01212984-000000000-00000","https://ovidsp.ovid.com/ovidweb.cgi?T=JS&amp;NEWS=n&amp;CSC=Y&amp;PAGE=toc&amp;D=ovft&amp;AN=01212984-000000000-00000")</f>
        <v>https://ovidsp.ovid.com/ovidweb.cgi?T=JS&amp;NEWS=n&amp;CSC=Y&amp;PAGE=toc&amp;D=ovft&amp;AN=01212984-000000000-00000</v>
      </c>
    </row>
    <row r="43" spans="1:8" ht="24.95" customHeight="1" x14ac:dyDescent="0.3">
      <c r="A43" s="1">
        <v>42</v>
      </c>
      <c r="B43" s="2" t="s">
        <v>1233</v>
      </c>
      <c r="C43" s="2" t="s">
        <v>619</v>
      </c>
      <c r="D43" s="2" t="s">
        <v>1010</v>
      </c>
      <c r="E43" s="3" t="s">
        <v>453</v>
      </c>
      <c r="F43" s="3" t="s">
        <v>1275</v>
      </c>
      <c r="G43" s="3" t="s">
        <v>1583</v>
      </c>
      <c r="H43" s="2" t="str">
        <f>HYPERLINK("https://ovidsp.ovid.com/ovidweb.cgi?T=JS&amp;NEWS=n&amp;CSC=Y&amp;PAGE=toc&amp;D=ovft&amp;AN=00129039-000000000-00000","https://ovidsp.ovid.com/ovidweb.cgi?T=JS&amp;NEWS=n&amp;CSC=Y&amp;PAGE=toc&amp;D=ovft&amp;AN=00129039-000000000-00000")</f>
        <v>https://ovidsp.ovid.com/ovidweb.cgi?T=JS&amp;NEWS=n&amp;CSC=Y&amp;PAGE=toc&amp;D=ovft&amp;AN=00129039-000000000-00000</v>
      </c>
    </row>
    <row r="44" spans="1:8" ht="24.95" customHeight="1" x14ac:dyDescent="0.3">
      <c r="A44" s="1">
        <v>43</v>
      </c>
      <c r="B44" s="2" t="s">
        <v>1233</v>
      </c>
      <c r="C44" s="2" t="s">
        <v>620</v>
      </c>
      <c r="D44" s="2" t="s">
        <v>1011</v>
      </c>
      <c r="E44" s="3" t="s">
        <v>454</v>
      </c>
      <c r="F44" s="3" t="s">
        <v>1276</v>
      </c>
      <c r="G44" s="3" t="s">
        <v>1515</v>
      </c>
      <c r="H44" s="2" t="str">
        <f>HYPERLINK("https://ovidsp.ovid.com/ovidweb.cgi?T=JS&amp;NEWS=n&amp;CSC=Y&amp;PAGE=toc&amp;D=ovft&amp;AN=00115880-000000000-00000","https://ovidsp.ovid.com/ovidweb.cgi?T=JS&amp;NEWS=n&amp;CSC=Y&amp;PAGE=toc&amp;D=ovft&amp;AN=00115880-000000000-00000")</f>
        <v>https://ovidsp.ovid.com/ovidweb.cgi?T=JS&amp;NEWS=n&amp;CSC=Y&amp;PAGE=toc&amp;D=ovft&amp;AN=00115880-000000000-00000</v>
      </c>
    </row>
    <row r="45" spans="1:8" ht="24.95" customHeight="1" x14ac:dyDescent="0.3">
      <c r="A45" s="1">
        <v>44</v>
      </c>
      <c r="B45" s="2" t="s">
        <v>1233</v>
      </c>
      <c r="C45" s="2" t="s">
        <v>621</v>
      </c>
      <c r="D45" s="2" t="s">
        <v>1012</v>
      </c>
      <c r="E45" s="3" t="s">
        <v>455</v>
      </c>
      <c r="F45" s="3" t="s">
        <v>1277</v>
      </c>
      <c r="G45" s="3" t="s">
        <v>1516</v>
      </c>
      <c r="H45" s="2" t="str">
        <f>HYPERLINK("https://ovidsp.ovid.com/ovidweb.cgi?T=JS&amp;NEWS=n&amp;CSC=Y&amp;PAGE=toc&amp;D=ovft&amp;AN=00000838-000000000-00000","https://ovidsp.ovid.com/ovidweb.cgi?T=JS&amp;NEWS=n&amp;CSC=Y&amp;PAGE=toc&amp;D=ovft&amp;AN=00000838-000000000-00000")</f>
        <v>https://ovidsp.ovid.com/ovidweb.cgi?T=JS&amp;NEWS=n&amp;CSC=Y&amp;PAGE=toc&amp;D=ovft&amp;AN=00000838-000000000-00000</v>
      </c>
    </row>
    <row r="46" spans="1:8" ht="24.95" customHeight="1" x14ac:dyDescent="0.3">
      <c r="A46" s="1">
        <v>45</v>
      </c>
      <c r="B46" s="2" t="s">
        <v>1233</v>
      </c>
      <c r="C46" s="2" t="s">
        <v>622</v>
      </c>
      <c r="D46" s="2" t="s">
        <v>1013</v>
      </c>
      <c r="E46" s="3" t="s">
        <v>456</v>
      </c>
      <c r="F46" s="3" t="s">
        <v>1278</v>
      </c>
      <c r="G46" s="3" t="s">
        <v>1517</v>
      </c>
      <c r="H46" s="2" t="str">
        <f>HYPERLINK("https://ovidsp.ovid.com/ovidweb.cgi?T=JS&amp;NEWS=n&amp;CSC=Y&amp;PAGE=toc&amp;D=ovft&amp;AN=01271213-000000000-00000","https://ovidsp.ovid.com/ovidweb.cgi?T=JS&amp;NEWS=n&amp;CSC=Y&amp;PAGE=toc&amp;D=ovft&amp;AN=01271213-000000000-00000")</f>
        <v>https://ovidsp.ovid.com/ovidweb.cgi?T=JS&amp;NEWS=n&amp;CSC=Y&amp;PAGE=toc&amp;D=ovft&amp;AN=01271213-000000000-00000</v>
      </c>
    </row>
    <row r="47" spans="1:8" ht="24.95" customHeight="1" x14ac:dyDescent="0.3">
      <c r="A47" s="1">
        <v>46</v>
      </c>
      <c r="B47" s="2" t="s">
        <v>1233</v>
      </c>
      <c r="C47" s="2" t="s">
        <v>623</v>
      </c>
      <c r="D47" s="2" t="s">
        <v>499</v>
      </c>
      <c r="E47" s="3" t="s">
        <v>457</v>
      </c>
      <c r="F47" s="3" t="s">
        <v>1279</v>
      </c>
      <c r="G47" s="3" t="s">
        <v>1583</v>
      </c>
      <c r="H47" s="2" t="str">
        <f>HYPERLINK("https://ovidsp.ovid.com/ovidweb.cgi?T=JS&amp;NEWS=n&amp;CSC=Y&amp;PAGE=toc&amp;D=ovft&amp;AN=00043605-000000000-00000","https://ovidsp.ovid.com/ovidweb.cgi?T=JS&amp;NEWS=n&amp;CSC=Y&amp;PAGE=toc&amp;D=ovft&amp;AN=00043605-000000000-00000")</f>
        <v>https://ovidsp.ovid.com/ovidweb.cgi?T=JS&amp;NEWS=n&amp;CSC=Y&amp;PAGE=toc&amp;D=ovft&amp;AN=00043605-000000000-00000</v>
      </c>
    </row>
    <row r="48" spans="1:8" ht="24.95" customHeight="1" x14ac:dyDescent="0.3">
      <c r="A48" s="1">
        <v>47</v>
      </c>
      <c r="B48" s="2" t="s">
        <v>1233</v>
      </c>
      <c r="C48" s="2" t="s">
        <v>624</v>
      </c>
      <c r="D48" s="2" t="s">
        <v>499</v>
      </c>
      <c r="E48" s="3" t="s">
        <v>458</v>
      </c>
      <c r="F48" s="3" t="s">
        <v>1280</v>
      </c>
      <c r="G48" s="3" t="s">
        <v>1583</v>
      </c>
      <c r="H48" s="2" t="str">
        <f>HYPERLINK("https://ovidsp.ovid.com/ovidweb.cgi?T=JS&amp;NEWS=n&amp;CSC=Y&amp;PAGE=toc&amp;D=ovft&amp;AN=02035738-000000000-00000","https://ovidsp.ovid.com/ovidweb.cgi?T=JS&amp;NEWS=n&amp;CSC=Y&amp;PAGE=toc&amp;D=ovft&amp;AN=02035738-000000000-00000")</f>
        <v>https://ovidsp.ovid.com/ovidweb.cgi?T=JS&amp;NEWS=n&amp;CSC=Y&amp;PAGE=toc&amp;D=ovft&amp;AN=02035738-000000000-00000</v>
      </c>
    </row>
    <row r="49" spans="1:8" ht="24.95" customHeight="1" x14ac:dyDescent="0.3">
      <c r="A49" s="1">
        <v>48</v>
      </c>
      <c r="B49" s="2" t="s">
        <v>1233</v>
      </c>
      <c r="C49" s="2" t="s">
        <v>625</v>
      </c>
      <c r="D49" s="2" t="s">
        <v>1014</v>
      </c>
      <c r="E49" s="3" t="s">
        <v>459</v>
      </c>
      <c r="F49" s="3" t="s">
        <v>1281</v>
      </c>
      <c r="G49" s="3" t="s">
        <v>1257</v>
      </c>
      <c r="H49" s="2" t="str">
        <f>HYPERLINK("https://ovidsp.ovid.com/ovidweb.cgi?T=JS&amp;NEWS=n&amp;CSC=Y&amp;PAGE=toc&amp;D=ovft&amp;AN=00126869-000000000-00000","https://ovidsp.ovid.com/ovidweb.cgi?T=JS&amp;NEWS=n&amp;CSC=Y&amp;PAGE=toc&amp;D=ovft&amp;AN=00126869-000000000-00000")</f>
        <v>https://ovidsp.ovid.com/ovidweb.cgi?T=JS&amp;NEWS=n&amp;CSC=Y&amp;PAGE=toc&amp;D=ovft&amp;AN=00126869-000000000-00000</v>
      </c>
    </row>
    <row r="50" spans="1:8" ht="24.6" customHeight="1" x14ac:dyDescent="0.3">
      <c r="A50" s="1">
        <v>44</v>
      </c>
      <c r="B50" s="2" t="s">
        <v>1233</v>
      </c>
      <c r="C50" s="2" t="s">
        <v>626</v>
      </c>
      <c r="D50" s="2" t="s">
        <v>499</v>
      </c>
      <c r="E50" s="3" t="s">
        <v>460</v>
      </c>
      <c r="F50" s="3" t="s">
        <v>1253</v>
      </c>
      <c r="G50" s="3" t="s">
        <v>1583</v>
      </c>
      <c r="H50" s="2" t="str">
        <f>HYPERLINK("https://ovidsp.ovid.com/ovidweb.cgi?T=JS&amp;NEWS=n&amp;CSC=Y&amp;PAGE=toc&amp;D=ovft&amp;AN=00002480-000000000-00000","https://ovidsp.ovid.com/ovidweb.cgi?T=JS&amp;NEWS=n&amp;CSC=Y&amp;PAGE=toc&amp;D=ovft&amp;AN=00002480-000000000-00000")</f>
        <v>https://ovidsp.ovid.com/ovidweb.cgi?T=JS&amp;NEWS=n&amp;CSC=Y&amp;PAGE=toc&amp;D=ovft&amp;AN=00002480-000000000-00000</v>
      </c>
    </row>
    <row r="51" spans="1:8" ht="24.6" customHeight="1" x14ac:dyDescent="0.3">
      <c r="A51" s="1">
        <v>45</v>
      </c>
      <c r="B51" s="2" t="s">
        <v>1233</v>
      </c>
      <c r="C51" s="2" t="s">
        <v>627</v>
      </c>
      <c r="D51" s="2" t="s">
        <v>1015</v>
      </c>
      <c r="E51" s="3" t="s">
        <v>461</v>
      </c>
      <c r="F51" s="3" t="s">
        <v>1282</v>
      </c>
      <c r="G51" s="3" t="s">
        <v>1583</v>
      </c>
      <c r="H51" s="2" t="str">
        <f>HYPERLINK("https://ovidsp.ovid.com/ovidweb.cgi?T=JS&amp;NEWS=n&amp;CSC=Y&amp;PAGE=toc&amp;D=ovft&amp;AN=01219183-000000000-00000","https://ovidsp.ovid.com/ovidweb.cgi?T=JS&amp;NEWS=n&amp;CSC=Y&amp;PAGE=toc&amp;D=ovft&amp;AN=01219183-000000000-00000")</f>
        <v>https://ovidsp.ovid.com/ovidweb.cgi?T=JS&amp;NEWS=n&amp;CSC=Y&amp;PAGE=toc&amp;D=ovft&amp;AN=01219183-000000000-00000</v>
      </c>
    </row>
    <row r="52" spans="1:8" ht="24.6" customHeight="1" x14ac:dyDescent="0.3">
      <c r="A52" s="1">
        <v>46</v>
      </c>
      <c r="B52" s="2" t="s">
        <v>1233</v>
      </c>
      <c r="C52" s="2" t="s">
        <v>628</v>
      </c>
      <c r="D52" s="2" t="s">
        <v>499</v>
      </c>
      <c r="E52" s="3" t="s">
        <v>462</v>
      </c>
      <c r="F52" s="3" t="s">
        <v>1283</v>
      </c>
      <c r="G52" s="3" t="s">
        <v>1583</v>
      </c>
      <c r="H52" s="2" t="str">
        <f>HYPERLINK("https://ovidsp.ovid.com/ovidweb.cgi?T=JS&amp;NEWS=n&amp;CSC=Y&amp;PAGE=toc&amp;D=ovft&amp;AN=01607935-000000000-00000","https://ovidsp.ovid.com/ovidweb.cgi?T=JS&amp;NEWS=n&amp;CSC=Y&amp;PAGE=toc&amp;D=ovft&amp;AN=01607935-000000000-00000")</f>
        <v>https://ovidsp.ovid.com/ovidweb.cgi?T=JS&amp;NEWS=n&amp;CSC=Y&amp;PAGE=toc&amp;D=ovft&amp;AN=01607935-000000000-00000</v>
      </c>
    </row>
    <row r="53" spans="1:8" ht="24.6" customHeight="1" x14ac:dyDescent="0.3">
      <c r="A53" s="1">
        <v>47</v>
      </c>
      <c r="B53" s="2" t="s">
        <v>1233</v>
      </c>
      <c r="C53" s="2" t="s">
        <v>499</v>
      </c>
      <c r="D53" s="2" t="s">
        <v>503</v>
      </c>
      <c r="E53" s="3" t="s">
        <v>463</v>
      </c>
      <c r="F53" s="3" t="s">
        <v>1269</v>
      </c>
      <c r="G53" s="3" t="s">
        <v>1583</v>
      </c>
      <c r="H53" s="2" t="str">
        <f>HYPERLINK("https://ovidsp.ovid.com/ovidweb.cgi?T=JS&amp;NEWS=n&amp;CSC=Y&amp;PAGE=toc&amp;D=ovft&amp;AN=01599573-000000000-00000","https://ovidsp.ovid.com/ovidweb.cgi?T=JS&amp;NEWS=n&amp;CSC=Y&amp;PAGE=toc&amp;D=ovft&amp;AN=01599573-000000000-00000")</f>
        <v>https://ovidsp.ovid.com/ovidweb.cgi?T=JS&amp;NEWS=n&amp;CSC=Y&amp;PAGE=toc&amp;D=ovft&amp;AN=01599573-000000000-00000</v>
      </c>
    </row>
    <row r="54" spans="1:8" ht="24.6" customHeight="1" x14ac:dyDescent="0.3">
      <c r="A54" s="1">
        <v>48</v>
      </c>
      <c r="B54" s="2" t="s">
        <v>1233</v>
      </c>
      <c r="C54" s="2" t="s">
        <v>629</v>
      </c>
      <c r="D54" s="2" t="s">
        <v>499</v>
      </c>
      <c r="E54" s="3" t="s">
        <v>464</v>
      </c>
      <c r="F54" s="3" t="s">
        <v>1284</v>
      </c>
      <c r="G54" s="3" t="s">
        <v>1583</v>
      </c>
      <c r="H54" s="2" t="str">
        <f>HYPERLINK("https://ovidsp.ovid.com/ovidweb.cgi?T=JS&amp;NEWS=n&amp;CSC=Y&amp;PAGE=toc&amp;D=ovft&amp;AN=00008877-000000000-00000","https://ovidsp.ovid.com/ovidweb.cgi?T=JS&amp;NEWS=n&amp;CSC=Y&amp;PAGE=toc&amp;D=ovft&amp;AN=00008877-000000000-00000")</f>
        <v>https://ovidsp.ovid.com/ovidweb.cgi?T=JS&amp;NEWS=n&amp;CSC=Y&amp;PAGE=toc&amp;D=ovft&amp;AN=00008877-000000000-00000</v>
      </c>
    </row>
    <row r="55" spans="1:8" ht="24.6" customHeight="1" x14ac:dyDescent="0.3">
      <c r="A55" s="1">
        <v>49</v>
      </c>
      <c r="B55" s="2" t="s">
        <v>1233</v>
      </c>
      <c r="C55" s="2" t="s">
        <v>630</v>
      </c>
      <c r="D55" s="2" t="s">
        <v>499</v>
      </c>
      <c r="E55" s="3" t="s">
        <v>465</v>
      </c>
      <c r="F55" s="3" t="s">
        <v>1285</v>
      </c>
      <c r="G55" s="3" t="s">
        <v>1583</v>
      </c>
      <c r="H55" s="2" t="str">
        <f>HYPERLINK("https://ovidsp.ovid.com/ovidweb.cgi?T=JS&amp;NEWS=n&amp;CSC=Y&amp;PAGE=toc&amp;D=ovft&amp;AN=00149078-000000000-00000","https://ovidsp.ovid.com/ovidweb.cgi?T=JS&amp;NEWS=n&amp;CSC=Y&amp;PAGE=toc&amp;D=ovft&amp;AN=00149078-000000000-00000")</f>
        <v>https://ovidsp.ovid.com/ovidweb.cgi?T=JS&amp;NEWS=n&amp;CSC=Y&amp;PAGE=toc&amp;D=ovft&amp;AN=00149078-000000000-00000</v>
      </c>
    </row>
    <row r="56" spans="1:8" ht="24.6" customHeight="1" x14ac:dyDescent="0.3">
      <c r="A56" s="1">
        <v>50</v>
      </c>
      <c r="B56" s="2" t="s">
        <v>1233</v>
      </c>
      <c r="C56" s="2" t="s">
        <v>631</v>
      </c>
      <c r="D56" s="2" t="s">
        <v>1016</v>
      </c>
      <c r="E56" s="3" t="s">
        <v>466</v>
      </c>
      <c r="F56" s="3" t="s">
        <v>1286</v>
      </c>
      <c r="G56" s="3" t="s">
        <v>1583</v>
      </c>
      <c r="H56" s="2" t="str">
        <f>HYPERLINK("https://ovidsp.ovid.com/ovidweb.cgi?T=JS&amp;NEWS=n&amp;CSC=Y&amp;PAGE=toc&amp;D=ovft&amp;AN=00001721-000000000-00000","https://ovidsp.ovid.com/ovidweb.cgi?T=JS&amp;NEWS=n&amp;CSC=Y&amp;PAGE=toc&amp;D=ovft&amp;AN=00001721-000000000-00000")</f>
        <v>https://ovidsp.ovid.com/ovidweb.cgi?T=JS&amp;NEWS=n&amp;CSC=Y&amp;PAGE=toc&amp;D=ovft&amp;AN=00001721-000000000-00000</v>
      </c>
    </row>
    <row r="57" spans="1:8" ht="24.6" customHeight="1" x14ac:dyDescent="0.3">
      <c r="A57" s="1">
        <v>51</v>
      </c>
      <c r="B57" s="2" t="s">
        <v>1233</v>
      </c>
      <c r="C57" s="2" t="s">
        <v>632</v>
      </c>
      <c r="D57" s="2" t="s">
        <v>499</v>
      </c>
      <c r="E57" s="3" t="s">
        <v>467</v>
      </c>
      <c r="F57" s="3" t="s">
        <v>1287</v>
      </c>
      <c r="G57" s="3" t="s">
        <v>1583</v>
      </c>
      <c r="H57" s="2" t="str">
        <f>HYPERLINK("https://ovidsp.ovid.com/ovidweb.cgi?T=JS&amp;NEWS=n&amp;CSC=Y&amp;PAGE=toc&amp;D=ovft&amp;AN=00126097-000000000-00000","https://ovidsp.ovid.com/ovidweb.cgi?T=JS&amp;NEWS=n&amp;CSC=Y&amp;PAGE=toc&amp;D=ovft&amp;AN=00126097-000000000-00000")</f>
        <v>https://ovidsp.ovid.com/ovidweb.cgi?T=JS&amp;NEWS=n&amp;CSC=Y&amp;PAGE=toc&amp;D=ovft&amp;AN=00126097-000000000-00000</v>
      </c>
    </row>
    <row r="58" spans="1:8" ht="24.6" customHeight="1" x14ac:dyDescent="0.3">
      <c r="A58" s="1">
        <v>52</v>
      </c>
      <c r="B58" s="2" t="s">
        <v>1233</v>
      </c>
      <c r="C58" s="2" t="s">
        <v>499</v>
      </c>
      <c r="D58" s="2" t="s">
        <v>504</v>
      </c>
      <c r="E58" s="3" t="s">
        <v>468</v>
      </c>
      <c r="F58" s="3" t="s">
        <v>1288</v>
      </c>
      <c r="G58" s="3" t="s">
        <v>1583</v>
      </c>
      <c r="H58" s="2" t="str">
        <f>HYPERLINK("https://ovidsp.ovid.com/ovidweb.cgi?T=JS&amp;NEWS=n&amp;CSC=Y&amp;PAGE=toc&amp;D=ovft&amp;AN=02118581-000000000-00000","https://ovidsp.ovid.com/ovidweb.cgi?T=JS&amp;NEWS=n&amp;CSC=Y&amp;PAGE=toc&amp;D=ovft&amp;AN=02118581-000000000-00000")</f>
        <v>https://ovidsp.ovid.com/ovidweb.cgi?T=JS&amp;NEWS=n&amp;CSC=Y&amp;PAGE=toc&amp;D=ovft&amp;AN=02118581-000000000-00000</v>
      </c>
    </row>
    <row r="59" spans="1:8" ht="24.6" customHeight="1" x14ac:dyDescent="0.3">
      <c r="A59" s="1">
        <v>53</v>
      </c>
      <c r="B59" s="2" t="s">
        <v>1233</v>
      </c>
      <c r="C59" s="2" t="s">
        <v>633</v>
      </c>
      <c r="D59" s="2" t="s">
        <v>1017</v>
      </c>
      <c r="E59" s="3" t="s">
        <v>469</v>
      </c>
      <c r="F59" s="3" t="s">
        <v>1289</v>
      </c>
      <c r="G59" s="3" t="s">
        <v>1583</v>
      </c>
      <c r="H59" s="2" t="str">
        <f>HYPERLINK("https://ovidsp.ovid.com/ovidweb.cgi?T=JS&amp;NEWS=n&amp;CSC=Y&amp;PAGE=toc&amp;D=ovft&amp;AN=02070905-000000000-00000","https://ovidsp.ovid.com/ovidweb.cgi?T=JS&amp;NEWS=n&amp;CSC=Y&amp;PAGE=toc&amp;D=ovft&amp;AN=02070905-000000000-00000")</f>
        <v>https://ovidsp.ovid.com/ovidweb.cgi?T=JS&amp;NEWS=n&amp;CSC=Y&amp;PAGE=toc&amp;D=ovft&amp;AN=02070905-000000000-00000</v>
      </c>
    </row>
    <row r="60" spans="1:8" ht="24.6" customHeight="1" x14ac:dyDescent="0.3">
      <c r="A60" s="1">
        <v>54</v>
      </c>
      <c r="B60" s="2" t="s">
        <v>1233</v>
      </c>
      <c r="C60" s="2" t="s">
        <v>634</v>
      </c>
      <c r="D60" s="2" t="s">
        <v>1018</v>
      </c>
      <c r="E60" s="3" t="s">
        <v>470</v>
      </c>
      <c r="F60" s="3" t="s">
        <v>1290</v>
      </c>
      <c r="G60" s="3" t="s">
        <v>1518</v>
      </c>
      <c r="H60" s="2" t="str">
        <f>HYPERLINK("https://ovidsp.ovid.com/ovidweb.cgi?T=JS&amp;NEWS=n&amp;CSC=Y&amp;PAGE=toc&amp;D=ovft&amp;AN=00116305-000000000-00000","https://ovidsp.ovid.com/ovidweb.cgi?T=JS&amp;NEWS=n&amp;CSC=Y&amp;PAGE=toc&amp;D=ovft&amp;AN=00116305-000000000-00000")</f>
        <v>https://ovidsp.ovid.com/ovidweb.cgi?T=JS&amp;NEWS=n&amp;CSC=Y&amp;PAGE=toc&amp;D=ovft&amp;AN=00116305-000000000-00000</v>
      </c>
    </row>
    <row r="61" spans="1:8" ht="24.6" customHeight="1" x14ac:dyDescent="0.3">
      <c r="A61" s="1">
        <v>55</v>
      </c>
      <c r="B61" s="2" t="s">
        <v>1233</v>
      </c>
      <c r="C61" s="2" t="s">
        <v>635</v>
      </c>
      <c r="D61" s="2" t="s">
        <v>499</v>
      </c>
      <c r="E61" s="3" t="s">
        <v>471</v>
      </c>
      <c r="F61" s="3" t="s">
        <v>1291</v>
      </c>
      <c r="G61" s="3" t="s">
        <v>1583</v>
      </c>
      <c r="H61" s="2" t="str">
        <f>HYPERLINK("https://ovidsp.ovid.com/ovidweb.cgi?T=JS&amp;NEWS=n&amp;CSC=Y&amp;PAGE=toc&amp;D=ovft&amp;AN=02024458-000000000-00000","https://ovidsp.ovid.com/ovidweb.cgi?T=JS&amp;NEWS=n&amp;CSC=Y&amp;PAGE=toc&amp;D=ovft&amp;AN=02024458-000000000-00000")</f>
        <v>https://ovidsp.ovid.com/ovidweb.cgi?T=JS&amp;NEWS=n&amp;CSC=Y&amp;PAGE=toc&amp;D=ovft&amp;AN=02024458-000000000-00000</v>
      </c>
    </row>
    <row r="62" spans="1:8" ht="24.6" customHeight="1" x14ac:dyDescent="0.3">
      <c r="A62" s="1">
        <v>56</v>
      </c>
      <c r="B62" s="2" t="s">
        <v>1233</v>
      </c>
      <c r="C62" s="2" t="s">
        <v>499</v>
      </c>
      <c r="D62" s="2" t="s">
        <v>505</v>
      </c>
      <c r="E62" s="3" t="s">
        <v>472</v>
      </c>
      <c r="F62" s="3" t="s">
        <v>1292</v>
      </c>
      <c r="G62" s="3" t="s">
        <v>1583</v>
      </c>
      <c r="H62" s="2" t="str">
        <f>HYPERLINK("https://ovidsp.ovid.com/ovidweb.cgi?T=JS&amp;NEWS=n&amp;CSC=Y&amp;PAGE=toc&amp;D=ovft&amp;AN=02200497-000000000-00000","https://ovidsp.ovid.com/ovidweb.cgi?T=JS&amp;NEWS=n&amp;CSC=Y&amp;PAGE=toc&amp;D=ovft&amp;AN=02200497-000000000-00000")</f>
        <v>https://ovidsp.ovid.com/ovidweb.cgi?T=JS&amp;NEWS=n&amp;CSC=Y&amp;PAGE=toc&amp;D=ovft&amp;AN=02200497-000000000-00000</v>
      </c>
    </row>
    <row r="63" spans="1:8" ht="24.6" customHeight="1" x14ac:dyDescent="0.3">
      <c r="A63" s="1">
        <v>57</v>
      </c>
      <c r="B63" s="2" t="s">
        <v>1233</v>
      </c>
      <c r="C63" s="2" t="s">
        <v>636</v>
      </c>
      <c r="D63" s="2" t="s">
        <v>1019</v>
      </c>
      <c r="E63" s="3" t="s">
        <v>473</v>
      </c>
      <c r="F63" s="3" t="s">
        <v>1293</v>
      </c>
      <c r="G63" s="3" t="s">
        <v>1519</v>
      </c>
      <c r="H63" s="2" t="str">
        <f>HYPERLINK("https://ovidsp.ovid.com/ovidweb.cgi?T=JS&amp;NEWS=n&amp;CSC=Y&amp;PAGE=toc&amp;D=ovft&amp;AN=00002691-000000000-00000","https://ovidsp.ovid.com/ovidweb.cgi?T=JS&amp;NEWS=n&amp;CSC=Y&amp;PAGE=toc&amp;D=ovft&amp;AN=00002691-000000000-00000")</f>
        <v>https://ovidsp.ovid.com/ovidweb.cgi?T=JS&amp;NEWS=n&amp;CSC=Y&amp;PAGE=toc&amp;D=ovft&amp;AN=00002691-000000000-00000</v>
      </c>
    </row>
    <row r="64" spans="1:8" ht="24.6" customHeight="1" x14ac:dyDescent="0.3">
      <c r="A64" s="1">
        <v>58</v>
      </c>
      <c r="B64" s="2" t="s">
        <v>1233</v>
      </c>
      <c r="C64" s="2" t="s">
        <v>637</v>
      </c>
      <c r="D64" s="2" t="s">
        <v>1020</v>
      </c>
      <c r="E64" s="3" t="s">
        <v>474</v>
      </c>
      <c r="F64" s="3" t="s">
        <v>1294</v>
      </c>
      <c r="G64" s="3" t="s">
        <v>1583</v>
      </c>
      <c r="H64" s="2" t="str">
        <f>HYPERLINK("https://ovidsp.ovid.com/ovidweb.cgi?T=JS&amp;NEWS=n&amp;CSC=Y&amp;PAGE=toc&amp;D=ovft&amp;AN=00002820-000000000-00000","https://ovidsp.ovid.com/ovidweb.cgi?T=JS&amp;NEWS=n&amp;CSC=Y&amp;PAGE=toc&amp;D=ovft&amp;AN=00002820-000000000-00000")</f>
        <v>https://ovidsp.ovid.com/ovidweb.cgi?T=JS&amp;NEWS=n&amp;CSC=Y&amp;PAGE=toc&amp;D=ovft&amp;AN=00002820-000000000-00000</v>
      </c>
    </row>
    <row r="65" spans="1:8" ht="24.6" customHeight="1" x14ac:dyDescent="0.3">
      <c r="A65" s="1">
        <v>59</v>
      </c>
      <c r="B65" s="2" t="s">
        <v>1233</v>
      </c>
      <c r="C65" s="2" t="s">
        <v>638</v>
      </c>
      <c r="D65" s="2" t="s">
        <v>1021</v>
      </c>
      <c r="E65" s="3" t="s">
        <v>475</v>
      </c>
      <c r="F65" s="3" t="s">
        <v>1295</v>
      </c>
      <c r="G65" s="3" t="s">
        <v>1583</v>
      </c>
      <c r="H65" s="2" t="str">
        <f>HYPERLINK("https://ovidsp.ovid.com/ovidweb.cgi?T=JS&amp;NEWS=n&amp;CSC=Y&amp;PAGE=toc&amp;D=ovft&amp;AN=02211144-000000000-00000","https://ovidsp.ovid.com/ovidweb.cgi?T=JS&amp;NEWS=n&amp;CSC=Y&amp;PAGE=toc&amp;D=ovft&amp;AN=02211144-000000000-00000")</f>
        <v>https://ovidsp.ovid.com/ovidweb.cgi?T=JS&amp;NEWS=n&amp;CSC=Y&amp;PAGE=toc&amp;D=ovft&amp;AN=02211144-000000000-00000</v>
      </c>
    </row>
    <row r="66" spans="1:8" ht="24.6" customHeight="1" x14ac:dyDescent="0.3">
      <c r="A66" s="1">
        <v>60</v>
      </c>
      <c r="B66" s="2" t="s">
        <v>1233</v>
      </c>
      <c r="C66" s="2" t="s">
        <v>639</v>
      </c>
      <c r="D66" s="2" t="s">
        <v>499</v>
      </c>
      <c r="E66" s="3" t="s">
        <v>476</v>
      </c>
      <c r="F66" s="3" t="s">
        <v>1240</v>
      </c>
      <c r="G66" s="3" t="s">
        <v>1583</v>
      </c>
      <c r="H66" s="2" t="str">
        <f>HYPERLINK("https://ovidsp.ovid.com/ovidweb.cgi?T=JS&amp;NEWS=n&amp;CSC=Y&amp;PAGE=toc&amp;D=ovft&amp;AN=00045415-000000000-00000","https://ovidsp.ovid.com/ovidweb.cgi?T=JS&amp;NEWS=n&amp;CSC=Y&amp;PAGE=toc&amp;D=ovft&amp;AN=00045415-000000000-00000")</f>
        <v>https://ovidsp.ovid.com/ovidweb.cgi?T=JS&amp;NEWS=n&amp;CSC=Y&amp;PAGE=toc&amp;D=ovft&amp;AN=00045415-000000000-00000</v>
      </c>
    </row>
    <row r="67" spans="1:8" ht="24.6" customHeight="1" x14ac:dyDescent="0.3">
      <c r="A67" s="1">
        <v>61</v>
      </c>
      <c r="B67" s="2" t="s">
        <v>1233</v>
      </c>
      <c r="C67" s="2" t="s">
        <v>640</v>
      </c>
      <c r="D67" s="2" t="s">
        <v>499</v>
      </c>
      <c r="E67" s="3" t="s">
        <v>477</v>
      </c>
      <c r="F67" s="3" t="s">
        <v>1251</v>
      </c>
      <c r="G67" s="3" t="s">
        <v>1583</v>
      </c>
      <c r="H67" s="2" t="str">
        <f>HYPERLINK("https://ovidsp.ovid.com/ovidweb.cgi?T=JS&amp;NEWS=n&amp;CSC=Y&amp;PAGE=toc&amp;D=ovft&amp;AN=02071805-000000000-00000","https://ovidsp.ovid.com/ovidweb.cgi?T=JS&amp;NEWS=n&amp;CSC=Y&amp;PAGE=toc&amp;D=ovft&amp;AN=02071805-000000000-00000")</f>
        <v>https://ovidsp.ovid.com/ovidweb.cgi?T=JS&amp;NEWS=n&amp;CSC=Y&amp;PAGE=toc&amp;D=ovft&amp;AN=02071805-000000000-00000</v>
      </c>
    </row>
    <row r="68" spans="1:8" ht="24.6" customHeight="1" x14ac:dyDescent="0.3">
      <c r="A68" s="1">
        <v>62</v>
      </c>
      <c r="B68" s="2" t="s">
        <v>1233</v>
      </c>
      <c r="C68" s="2" t="s">
        <v>641</v>
      </c>
      <c r="D68" s="2" t="s">
        <v>1022</v>
      </c>
      <c r="E68" s="3" t="s">
        <v>478</v>
      </c>
      <c r="F68" s="3" t="s">
        <v>1296</v>
      </c>
      <c r="G68" s="3" t="s">
        <v>1583</v>
      </c>
      <c r="H68" s="2" t="str">
        <f>HYPERLINK("https://ovidsp.ovid.com/ovidweb.cgi?T=JS&amp;NEWS=n&amp;CSC=Y&amp;PAGE=toc&amp;D=ovft&amp;AN=01823246-000000000-00000","https://ovidsp.ovid.com/ovidweb.cgi?T=JS&amp;NEWS=n&amp;CSC=Y&amp;PAGE=toc&amp;D=ovft&amp;AN=01823246-000000000-00000")</f>
        <v>https://ovidsp.ovid.com/ovidweb.cgi?T=JS&amp;NEWS=n&amp;CSC=Y&amp;PAGE=toc&amp;D=ovft&amp;AN=01823246-000000000-00000</v>
      </c>
    </row>
    <row r="69" spans="1:8" ht="24.6" customHeight="1" x14ac:dyDescent="0.3">
      <c r="A69" s="1">
        <v>63</v>
      </c>
      <c r="B69" s="2" t="s">
        <v>1233</v>
      </c>
      <c r="C69" s="2" t="s">
        <v>642</v>
      </c>
      <c r="D69" s="2" t="s">
        <v>642</v>
      </c>
      <c r="E69" s="3" t="s">
        <v>479</v>
      </c>
      <c r="F69" s="3" t="s">
        <v>1297</v>
      </c>
      <c r="G69" s="3" t="s">
        <v>1363</v>
      </c>
      <c r="H69" s="2" t="str">
        <f>HYPERLINK("https://ovidsp.ovid.com/ovidweb.cgi?T=JS&amp;NEWS=n&amp;CSC=Y&amp;PAGE=toc&amp;D=ovft&amp;AN=01626549-000000000-00000","https://ovidsp.ovid.com/ovidweb.cgi?T=JS&amp;NEWS=n&amp;CSC=Y&amp;PAGE=toc&amp;D=ovft&amp;AN=01626549-000000000-00000")</f>
        <v>https://ovidsp.ovid.com/ovidweb.cgi?T=JS&amp;NEWS=n&amp;CSC=Y&amp;PAGE=toc&amp;D=ovft&amp;AN=01626549-000000000-00000</v>
      </c>
    </row>
    <row r="70" spans="1:8" ht="24.6" customHeight="1" x14ac:dyDescent="0.3">
      <c r="A70" s="1">
        <v>64</v>
      </c>
      <c r="B70" s="2" t="s">
        <v>1233</v>
      </c>
      <c r="C70" s="2" t="s">
        <v>499</v>
      </c>
      <c r="D70" s="2" t="s">
        <v>506</v>
      </c>
      <c r="E70" s="3" t="s">
        <v>480</v>
      </c>
      <c r="F70" s="3" t="s">
        <v>1298</v>
      </c>
      <c r="G70" s="3" t="s">
        <v>1583</v>
      </c>
      <c r="H70" s="2" t="str">
        <f>HYPERLINK("https://ovidsp.ovid.com/ovidweb.cgi?T=JS&amp;NEWS=n&amp;CSC=Y&amp;PAGE=toc&amp;D=ovft&amp;AN=02045117-000000000-00000","https://ovidsp.ovid.com/ovidweb.cgi?T=JS&amp;NEWS=n&amp;CSC=Y&amp;PAGE=toc&amp;D=ovft&amp;AN=02045117-000000000-00000")</f>
        <v>https://ovidsp.ovid.com/ovidweb.cgi?T=JS&amp;NEWS=n&amp;CSC=Y&amp;PAGE=toc&amp;D=ovft&amp;AN=02045117-000000000-00000</v>
      </c>
    </row>
    <row r="71" spans="1:8" ht="24.6" customHeight="1" x14ac:dyDescent="0.3">
      <c r="A71" s="1">
        <v>65</v>
      </c>
      <c r="B71" s="2" t="s">
        <v>1233</v>
      </c>
      <c r="C71" s="2" t="s">
        <v>643</v>
      </c>
      <c r="D71" s="2" t="s">
        <v>1023</v>
      </c>
      <c r="E71" s="3" t="s">
        <v>481</v>
      </c>
      <c r="F71" s="3" t="s">
        <v>1299</v>
      </c>
      <c r="G71" s="3" t="s">
        <v>1583</v>
      </c>
      <c r="H71" s="2" t="str">
        <f>HYPERLINK("https://ovidsp.ovid.com/ovidweb.cgi?T=JS&amp;NEWS=n&amp;CSC=Y&amp;PAGE=toc&amp;D=ovft&amp;AN=00029330-000000000-00000","https://ovidsp.ovid.com/ovidweb.cgi?T=JS&amp;NEWS=n&amp;CSC=Y&amp;PAGE=toc&amp;D=ovft&amp;AN=00029330-000000000-00000")</f>
        <v>https://ovidsp.ovid.com/ovidweb.cgi?T=JS&amp;NEWS=n&amp;CSC=Y&amp;PAGE=toc&amp;D=ovft&amp;AN=00029330-000000000-00000</v>
      </c>
    </row>
    <row r="72" spans="1:8" ht="24.6" customHeight="1" x14ac:dyDescent="0.3">
      <c r="A72" s="1">
        <v>66</v>
      </c>
      <c r="B72" s="2" t="s">
        <v>1233</v>
      </c>
      <c r="C72" s="2" t="s">
        <v>644</v>
      </c>
      <c r="D72" s="2" t="s">
        <v>1024</v>
      </c>
      <c r="E72" s="3" t="s">
        <v>482</v>
      </c>
      <c r="F72" s="3" t="s">
        <v>1289</v>
      </c>
      <c r="G72" s="3" t="s">
        <v>1583</v>
      </c>
      <c r="H72" s="2" t="str">
        <f>HYPERLINK("https://ovidsp.ovid.com/ovidweb.cgi?T=JS&amp;NEWS=n&amp;CSC=Y&amp;PAGE=toc&amp;D=ovft&amp;AN=02104054-000000000-00000","https://ovidsp.ovid.com/ovidweb.cgi?T=JS&amp;NEWS=n&amp;CSC=Y&amp;PAGE=toc&amp;D=ovft&amp;AN=02104054-000000000-00000")</f>
        <v>https://ovidsp.ovid.com/ovidweb.cgi?T=JS&amp;NEWS=n&amp;CSC=Y&amp;PAGE=toc&amp;D=ovft&amp;AN=02104054-000000000-00000</v>
      </c>
    </row>
    <row r="73" spans="1:8" ht="24.6" customHeight="1" x14ac:dyDescent="0.3">
      <c r="A73" s="1">
        <v>67</v>
      </c>
      <c r="B73" s="2" t="s">
        <v>1233</v>
      </c>
      <c r="C73" s="2" t="s">
        <v>645</v>
      </c>
      <c r="D73" s="2" t="s">
        <v>1025</v>
      </c>
      <c r="E73" s="3" t="s">
        <v>483</v>
      </c>
      <c r="F73" s="3" t="s">
        <v>1240</v>
      </c>
      <c r="G73" s="3" t="s">
        <v>1491</v>
      </c>
      <c r="H73" s="2" t="str">
        <f>HYPERLINK("https://ovidsp.ovid.com/ovidweb.cgi?T=JS&amp;NEWS=n&amp;CSC=Y&amp;PAGE=toc&amp;D=ovft&amp;AN=00128682-000000000-00000","https://ovidsp.ovid.com/ovidweb.cgi?T=JS&amp;NEWS=n&amp;CSC=Y&amp;PAGE=toc&amp;D=ovft&amp;AN=00128682-000000000-00000")</f>
        <v>https://ovidsp.ovid.com/ovidweb.cgi?T=JS&amp;NEWS=n&amp;CSC=Y&amp;PAGE=toc&amp;D=ovft&amp;AN=00128682-000000000-00000</v>
      </c>
    </row>
    <row r="74" spans="1:8" ht="24.6" customHeight="1" x14ac:dyDescent="0.3">
      <c r="A74" s="1">
        <v>68</v>
      </c>
      <c r="B74" s="2" t="s">
        <v>1233</v>
      </c>
      <c r="C74" s="2" t="s">
        <v>499</v>
      </c>
      <c r="D74" s="2" t="s">
        <v>507</v>
      </c>
      <c r="E74" s="3" t="s">
        <v>484</v>
      </c>
      <c r="F74" s="3" t="s">
        <v>1300</v>
      </c>
      <c r="G74" s="3" t="s">
        <v>1583</v>
      </c>
      <c r="H74" s="2" t="str">
        <f>HYPERLINK("https://ovidsp.ovid.com/ovidweb.cgi?T=JS&amp;NEWS=n&amp;CSC=Y&amp;PAGE=toc&amp;D=ovft&amp;AN=00024665-000000000-00000","https://ovidsp.ovid.com/ovidweb.cgi?T=JS&amp;NEWS=n&amp;CSC=Y&amp;PAGE=toc&amp;D=ovft&amp;AN=00024665-000000000-00000")</f>
        <v>https://ovidsp.ovid.com/ovidweb.cgi?T=JS&amp;NEWS=n&amp;CSC=Y&amp;PAGE=toc&amp;D=ovft&amp;AN=00024665-000000000-00000</v>
      </c>
    </row>
    <row r="75" spans="1:8" ht="24.6" customHeight="1" x14ac:dyDescent="0.3">
      <c r="A75" s="1">
        <v>69</v>
      </c>
      <c r="B75" s="2" t="s">
        <v>1233</v>
      </c>
      <c r="C75" s="2" t="s">
        <v>646</v>
      </c>
      <c r="D75" s="2" t="s">
        <v>499</v>
      </c>
      <c r="E75" s="3" t="s">
        <v>485</v>
      </c>
      <c r="F75" s="3" t="s">
        <v>1301</v>
      </c>
      <c r="G75" s="3" t="s">
        <v>1583</v>
      </c>
      <c r="H75" s="2" t="str">
        <f>HYPERLINK("https://ovidsp.ovid.com/ovidweb.cgi?T=JS&amp;NEWS=n&amp;CSC=Y&amp;PAGE=toc&amp;D=ovft&amp;AN=00003017-000000000-00000","https://ovidsp.ovid.com/ovidweb.cgi?T=JS&amp;NEWS=n&amp;CSC=Y&amp;PAGE=toc&amp;D=ovft&amp;AN=00003017-000000000-00000")</f>
        <v>https://ovidsp.ovid.com/ovidweb.cgi?T=JS&amp;NEWS=n&amp;CSC=Y&amp;PAGE=toc&amp;D=ovft&amp;AN=00003017-000000000-00000</v>
      </c>
    </row>
    <row r="76" spans="1:8" ht="24.6" customHeight="1" x14ac:dyDescent="0.3">
      <c r="A76" s="1">
        <v>70</v>
      </c>
      <c r="B76" s="2" t="s">
        <v>1233</v>
      </c>
      <c r="C76" s="2" t="s">
        <v>647</v>
      </c>
      <c r="D76" s="2" t="s">
        <v>499</v>
      </c>
      <c r="E76" s="3" t="s">
        <v>486</v>
      </c>
      <c r="F76" s="3" t="s">
        <v>1302</v>
      </c>
      <c r="G76" s="3" t="s">
        <v>1583</v>
      </c>
      <c r="H76" s="2" t="str">
        <f>HYPERLINK("https://ovidsp.ovid.com/ovidweb.cgi?T=JS&amp;NEWS=n&amp;CSC=Y&amp;PAGE=toc&amp;D=ovft&amp;AN=00003012-000000000-00000","https://ovidsp.ovid.com/ovidweb.cgi?T=JS&amp;NEWS=n&amp;CSC=Y&amp;PAGE=toc&amp;D=ovft&amp;AN=00003012-000000000-00000")</f>
        <v>https://ovidsp.ovid.com/ovidweb.cgi?T=JS&amp;NEWS=n&amp;CSC=Y&amp;PAGE=toc&amp;D=ovft&amp;AN=00003012-000000000-00000</v>
      </c>
    </row>
    <row r="77" spans="1:8" ht="24.6" customHeight="1" x14ac:dyDescent="0.3">
      <c r="A77" s="1">
        <v>71</v>
      </c>
      <c r="B77" s="2" t="s">
        <v>1233</v>
      </c>
      <c r="C77" s="2" t="s">
        <v>499</v>
      </c>
      <c r="D77" s="2" t="s">
        <v>508</v>
      </c>
      <c r="E77" s="3" t="s">
        <v>487</v>
      </c>
      <c r="F77" s="3" t="s">
        <v>1303</v>
      </c>
      <c r="G77" s="3" t="s">
        <v>1583</v>
      </c>
      <c r="H77" s="2" t="str">
        <f>HYPERLINK("https://ovidsp.ovid.com/ovidweb.cgi?T=JS&amp;NEWS=n&amp;CSC=Y&amp;PAGE=toc&amp;D=ovft&amp;AN=01337493-000000000-00000","https://ovidsp.ovid.com/ovidweb.cgi?T=JS&amp;NEWS=n&amp;CSC=Y&amp;PAGE=toc&amp;D=ovft&amp;AN=01337493-000000000-00000")</f>
        <v>https://ovidsp.ovid.com/ovidweb.cgi?T=JS&amp;NEWS=n&amp;CSC=Y&amp;PAGE=toc&amp;D=ovft&amp;AN=01337493-000000000-00000</v>
      </c>
    </row>
    <row r="78" spans="1:8" ht="24.6" customHeight="1" x14ac:dyDescent="0.3">
      <c r="A78" s="1">
        <v>72</v>
      </c>
      <c r="B78" s="2" t="s">
        <v>1233</v>
      </c>
      <c r="C78" s="2" t="s">
        <v>648</v>
      </c>
      <c r="D78" s="2" t="s">
        <v>1026</v>
      </c>
      <c r="E78" s="3" t="s">
        <v>488</v>
      </c>
      <c r="F78" s="3" t="s">
        <v>1304</v>
      </c>
      <c r="G78" s="3" t="s">
        <v>1363</v>
      </c>
      <c r="H78" s="2" t="str">
        <f>HYPERLINK("https://ovidsp.ovid.com/ovidweb.cgi?T=JS&amp;NEWS=n&amp;CSC=Y&amp;PAGE=toc&amp;D=ovft&amp;AN=01337497-000000000-00000","https://ovidsp.ovid.com/ovidweb.cgi?T=JS&amp;NEWS=n&amp;CSC=Y&amp;PAGE=toc&amp;D=ovft&amp;AN=01337497-000000000-00000")</f>
        <v>https://ovidsp.ovid.com/ovidweb.cgi?T=JS&amp;NEWS=n&amp;CSC=Y&amp;PAGE=toc&amp;D=ovft&amp;AN=01337497-000000000-00000</v>
      </c>
    </row>
    <row r="79" spans="1:8" ht="24.6" customHeight="1" x14ac:dyDescent="0.3">
      <c r="A79" s="1">
        <v>73</v>
      </c>
      <c r="B79" s="2" t="s">
        <v>1233</v>
      </c>
      <c r="C79" s="2" t="s">
        <v>499</v>
      </c>
      <c r="D79" s="2" t="s">
        <v>509</v>
      </c>
      <c r="E79" s="3" t="s">
        <v>489</v>
      </c>
      <c r="F79" s="3" t="s">
        <v>1305</v>
      </c>
      <c r="G79" s="3" t="s">
        <v>1583</v>
      </c>
      <c r="H79" s="2" t="str">
        <f>HYPERLINK("https://ovidsp.ovid.com/ovidweb.cgi?T=JS&amp;NEWS=n&amp;CSC=Y&amp;PAGE=toc&amp;D=ovft&amp;AN=01337498-000000000-00000","https://ovidsp.ovid.com/ovidweb.cgi?T=JS&amp;NEWS=n&amp;CSC=Y&amp;PAGE=toc&amp;D=ovft&amp;AN=01337498-000000000-00000")</f>
        <v>https://ovidsp.ovid.com/ovidweb.cgi?T=JS&amp;NEWS=n&amp;CSC=Y&amp;PAGE=toc&amp;D=ovft&amp;AN=01337498-000000000-00000</v>
      </c>
    </row>
    <row r="80" spans="1:8" ht="24.6" customHeight="1" x14ac:dyDescent="0.3">
      <c r="A80" s="1">
        <v>74</v>
      </c>
      <c r="B80" s="2" t="s">
        <v>1233</v>
      </c>
      <c r="C80" s="2" t="s">
        <v>499</v>
      </c>
      <c r="D80" s="2" t="s">
        <v>510</v>
      </c>
      <c r="E80" s="3" t="s">
        <v>490</v>
      </c>
      <c r="F80" s="3" t="s">
        <v>1306</v>
      </c>
      <c r="G80" s="3" t="s">
        <v>1583</v>
      </c>
      <c r="H80" s="2" t="str">
        <f>HYPERLINK("https://ovidsp.ovid.com/ovidweb.cgi?T=JS&amp;NEWS=n&amp;CSC=Y&amp;PAGE=toc&amp;D=ovft&amp;AN=01337495-000000000-00000","https://ovidsp.ovid.com/ovidweb.cgi?T=JS&amp;NEWS=n&amp;CSC=Y&amp;PAGE=toc&amp;D=ovft&amp;AN=01337495-000000000-00000")</f>
        <v>https://ovidsp.ovid.com/ovidweb.cgi?T=JS&amp;NEWS=n&amp;CSC=Y&amp;PAGE=toc&amp;D=ovft&amp;AN=01337495-000000000-00000</v>
      </c>
    </row>
    <row r="81" spans="1:8" ht="24.6" customHeight="1" x14ac:dyDescent="0.3">
      <c r="A81" s="1">
        <v>75</v>
      </c>
      <c r="B81" s="2" t="s">
        <v>1233</v>
      </c>
      <c r="C81" s="2" t="s">
        <v>499</v>
      </c>
      <c r="D81" s="2" t="s">
        <v>511</v>
      </c>
      <c r="E81" s="3" t="s">
        <v>491</v>
      </c>
      <c r="F81" s="3" t="s">
        <v>1307</v>
      </c>
      <c r="G81" s="3" t="s">
        <v>1583</v>
      </c>
      <c r="H81" s="2" t="str">
        <f>HYPERLINK("https://ovidsp.ovid.com/ovidweb.cgi?T=JS&amp;NEWS=n&amp;CSC=Y&amp;PAGE=toc&amp;D=ovft&amp;AN=01337496-000000000-00000","https://ovidsp.ovid.com/ovidweb.cgi?T=JS&amp;NEWS=n&amp;CSC=Y&amp;PAGE=toc&amp;D=ovft&amp;AN=01337496-000000000-00000")</f>
        <v>https://ovidsp.ovid.com/ovidweb.cgi?T=JS&amp;NEWS=n&amp;CSC=Y&amp;PAGE=toc&amp;D=ovft&amp;AN=01337496-000000000-00000</v>
      </c>
    </row>
    <row r="82" spans="1:8" ht="24.6" customHeight="1" x14ac:dyDescent="0.3">
      <c r="A82" s="1">
        <v>76</v>
      </c>
      <c r="B82" s="2" t="s">
        <v>1233</v>
      </c>
      <c r="C82" s="2" t="s">
        <v>499</v>
      </c>
      <c r="D82" s="2" t="s">
        <v>512</v>
      </c>
      <c r="E82" s="3" t="s">
        <v>492</v>
      </c>
      <c r="F82" s="3" t="s">
        <v>1237</v>
      </c>
      <c r="G82" s="3" t="s">
        <v>1583</v>
      </c>
      <c r="H82" s="2" t="str">
        <f>HYPERLINK("https://ovidsp.ovid.com/ovidweb.cgi?T=JS&amp;NEWS=n&amp;CSC=Y&amp;PAGE=toc&amp;D=ovft&amp;AN=02050077-000000000-00000","https://ovidsp.ovid.com/ovidweb.cgi?T=JS&amp;NEWS=n&amp;CSC=Y&amp;PAGE=toc&amp;D=ovft&amp;AN=02050077-000000000-00000")</f>
        <v>https://ovidsp.ovid.com/ovidweb.cgi?T=JS&amp;NEWS=n&amp;CSC=Y&amp;PAGE=toc&amp;D=ovft&amp;AN=02050077-000000000-00000</v>
      </c>
    </row>
    <row r="83" spans="1:8" ht="24.6" customHeight="1" x14ac:dyDescent="0.3">
      <c r="A83" s="1">
        <v>77</v>
      </c>
      <c r="B83" s="2" t="s">
        <v>1233</v>
      </c>
      <c r="C83" s="2" t="s">
        <v>499</v>
      </c>
      <c r="D83" s="2" t="s">
        <v>513</v>
      </c>
      <c r="E83" s="3" t="s">
        <v>493</v>
      </c>
      <c r="F83" s="3" t="s">
        <v>1308</v>
      </c>
      <c r="G83" s="3" t="s">
        <v>1583</v>
      </c>
      <c r="H83" s="2" t="str">
        <f>HYPERLINK("https://ovidsp.ovid.com/ovidweb.cgi?T=JS&amp;NEWS=n&amp;CSC=Y&amp;PAGE=toc&amp;D=ovft&amp;AN=01337494-000000000-00000","https://ovidsp.ovid.com/ovidweb.cgi?T=JS&amp;NEWS=n&amp;CSC=Y&amp;PAGE=toc&amp;D=ovft&amp;AN=01337494-000000000-00000")</f>
        <v>https://ovidsp.ovid.com/ovidweb.cgi?T=JS&amp;NEWS=n&amp;CSC=Y&amp;PAGE=toc&amp;D=ovft&amp;AN=01337494-000000000-00000</v>
      </c>
    </row>
    <row r="84" spans="1:8" ht="24.6" customHeight="1" x14ac:dyDescent="0.3">
      <c r="A84" s="1">
        <v>78</v>
      </c>
      <c r="B84" s="2" t="s">
        <v>1233</v>
      </c>
      <c r="C84" s="2" t="s">
        <v>649</v>
      </c>
      <c r="D84" s="2" t="s">
        <v>499</v>
      </c>
      <c r="E84" s="3" t="s">
        <v>494</v>
      </c>
      <c r="F84" s="3" t="s">
        <v>1309</v>
      </c>
      <c r="G84" s="3" t="s">
        <v>1520</v>
      </c>
      <c r="H84" s="2" t="str">
        <f>HYPERLINK("https://ovidsp.ovid.com/ovidweb.cgi?T=JS&amp;NEWS=n&amp;CSC=Y&amp;PAGE=toc&amp;D=ovft&amp;AN=00003018-000000000-00000","https://ovidsp.ovid.com/ovidweb.cgi?T=JS&amp;NEWS=n&amp;CSC=Y&amp;PAGE=toc&amp;D=ovft&amp;AN=00003018-000000000-00000")</f>
        <v>https://ovidsp.ovid.com/ovidweb.cgi?T=JS&amp;NEWS=n&amp;CSC=Y&amp;PAGE=toc&amp;D=ovft&amp;AN=00003018-000000000-00000</v>
      </c>
    </row>
    <row r="85" spans="1:8" ht="24.6" customHeight="1" x14ac:dyDescent="0.3">
      <c r="A85" s="1">
        <v>79</v>
      </c>
      <c r="B85" s="2" t="s">
        <v>1233</v>
      </c>
      <c r="C85" s="2" t="s">
        <v>499</v>
      </c>
      <c r="D85" s="2" t="s">
        <v>514</v>
      </c>
      <c r="E85" s="3" t="s">
        <v>495</v>
      </c>
      <c r="F85" s="3" t="s">
        <v>1310</v>
      </c>
      <c r="G85" s="3" t="s">
        <v>1583</v>
      </c>
      <c r="H85" s="2" t="str">
        <f>HYPERLINK("https://ovidsp.ovid.com/ovidweb.cgi?T=JS&amp;NEWS=n&amp;CSC=Y&amp;PAGE=toc&amp;D=ovft&amp;AN=01720094-000000000-00000","https://ovidsp.ovid.com/ovidweb.cgi?T=JS&amp;NEWS=n&amp;CSC=Y&amp;PAGE=toc&amp;D=ovft&amp;AN=01720094-000000000-00000")</f>
        <v>https://ovidsp.ovid.com/ovidweb.cgi?T=JS&amp;NEWS=n&amp;CSC=Y&amp;PAGE=toc&amp;D=ovft&amp;AN=01720094-000000000-00000</v>
      </c>
    </row>
    <row r="86" spans="1:8" ht="24.6" customHeight="1" x14ac:dyDescent="0.3">
      <c r="A86" s="1">
        <v>80</v>
      </c>
      <c r="B86" s="2" t="s">
        <v>1233</v>
      </c>
      <c r="C86" s="2" t="s">
        <v>650</v>
      </c>
      <c r="D86" s="2" t="s">
        <v>499</v>
      </c>
      <c r="E86" s="3" t="s">
        <v>496</v>
      </c>
      <c r="F86" s="3" t="s">
        <v>1240</v>
      </c>
      <c r="G86" s="3" t="s">
        <v>1583</v>
      </c>
      <c r="H86" s="2" t="str">
        <f>HYPERLINK("https://ovidsp.ovid.com/ovidweb.cgi?T=JS&amp;NEWS=n&amp;CSC=Y&amp;PAGE=toc&amp;D=ovft&amp;AN=00019605-000000000-00000","https://ovidsp.ovid.com/ovidweb.cgi?T=JS&amp;NEWS=n&amp;CSC=Y&amp;PAGE=toc&amp;D=ovft&amp;AN=00019605-000000000-00000")</f>
        <v>https://ovidsp.ovid.com/ovidweb.cgi?T=JS&amp;NEWS=n&amp;CSC=Y&amp;PAGE=toc&amp;D=ovft&amp;AN=00019605-000000000-00000</v>
      </c>
    </row>
    <row r="87" spans="1:8" ht="24.6" customHeight="1" x14ac:dyDescent="0.3">
      <c r="A87" s="1">
        <v>81</v>
      </c>
      <c r="B87" s="2" t="s">
        <v>1233</v>
      </c>
      <c r="C87" s="2" t="s">
        <v>651</v>
      </c>
      <c r="D87" s="2" t="s">
        <v>499</v>
      </c>
      <c r="E87" s="3" t="s">
        <v>5</v>
      </c>
      <c r="F87" s="3" t="s">
        <v>1278</v>
      </c>
      <c r="G87" s="3" t="s">
        <v>1583</v>
      </c>
      <c r="H87" s="2" t="str">
        <f>HYPERLINK("https://ovidsp.ovid.com/ovidweb.cgi?T=JS&amp;NEWS=n&amp;CSC=Y&amp;PAGE=toc&amp;D=ovft&amp;AN=00042752-000000000-00000","https://ovidsp.ovid.com/ovidweb.cgi?T=JS&amp;NEWS=n&amp;CSC=Y&amp;PAGE=toc&amp;D=ovft&amp;AN=00042752-000000000-00000")</f>
        <v>https://ovidsp.ovid.com/ovidweb.cgi?T=JS&amp;NEWS=n&amp;CSC=Y&amp;PAGE=toc&amp;D=ovft&amp;AN=00042752-000000000-00000</v>
      </c>
    </row>
    <row r="88" spans="1:8" ht="24.6" customHeight="1" x14ac:dyDescent="0.3">
      <c r="A88" s="1">
        <v>82</v>
      </c>
      <c r="B88" s="2" t="s">
        <v>1233</v>
      </c>
      <c r="C88" s="2" t="s">
        <v>499</v>
      </c>
      <c r="D88" s="2" t="s">
        <v>515</v>
      </c>
      <c r="E88" s="3" t="s">
        <v>6</v>
      </c>
      <c r="F88" s="3" t="s">
        <v>1311</v>
      </c>
      <c r="G88" s="3" t="s">
        <v>1583</v>
      </c>
      <c r="H88" s="2" t="str">
        <f>HYPERLINK("https://ovidsp.ovid.com/ovidweb.cgi?T=JS&amp;NEWS=n&amp;CSC=Y&amp;PAGE=toc&amp;D=ovft&amp;AN=01979390-000000000-00000","https://ovidsp.ovid.com/ovidweb.cgi?T=JS&amp;NEWS=n&amp;CSC=Y&amp;PAGE=toc&amp;D=ovft&amp;AN=01979390-000000000-00000")</f>
        <v>https://ovidsp.ovid.com/ovidweb.cgi?T=JS&amp;NEWS=n&amp;CSC=Y&amp;PAGE=toc&amp;D=ovft&amp;AN=01979390-000000000-00000</v>
      </c>
    </row>
    <row r="89" spans="1:8" ht="24.6" customHeight="1" x14ac:dyDescent="0.3">
      <c r="A89" s="1">
        <v>83</v>
      </c>
      <c r="B89" s="2" t="s">
        <v>1233</v>
      </c>
      <c r="C89" s="2" t="s">
        <v>652</v>
      </c>
      <c r="D89" s="2" t="s">
        <v>1027</v>
      </c>
      <c r="E89" s="3" t="s">
        <v>7</v>
      </c>
      <c r="F89" s="3" t="s">
        <v>1312</v>
      </c>
      <c r="G89" s="3" t="s">
        <v>1583</v>
      </c>
      <c r="H89" s="2" t="str">
        <f>HYPERLINK("https://ovidsp.ovid.com/ovidweb.cgi?T=JS&amp;NEWS=n&amp;CSC=Y&amp;PAGE=toc&amp;D=ovft&amp;AN=00002826-000000000-00000","https://ovidsp.ovid.com/ovidweb.cgi?T=JS&amp;NEWS=n&amp;CSC=Y&amp;PAGE=toc&amp;D=ovft&amp;AN=00002826-000000000-00000")</f>
        <v>https://ovidsp.ovid.com/ovidweb.cgi?T=JS&amp;NEWS=n&amp;CSC=Y&amp;PAGE=toc&amp;D=ovft&amp;AN=00002826-000000000-00000</v>
      </c>
    </row>
    <row r="90" spans="1:8" ht="24.6" customHeight="1" x14ac:dyDescent="0.3">
      <c r="A90" s="1">
        <v>84</v>
      </c>
      <c r="B90" s="2" t="s">
        <v>1233</v>
      </c>
      <c r="C90" s="2" t="s">
        <v>653</v>
      </c>
      <c r="D90" s="2" t="s">
        <v>1028</v>
      </c>
      <c r="E90" s="3" t="s">
        <v>8</v>
      </c>
      <c r="F90" s="3" t="s">
        <v>1313</v>
      </c>
      <c r="G90" s="3" t="s">
        <v>1583</v>
      </c>
      <c r="H90" s="2" t="str">
        <f>HYPERLINK("https://ovidsp.ovid.com/ovidweb.cgi?T=JS&amp;NEWS=n&amp;CSC=Y&amp;PAGE=toc&amp;D=ovft&amp;AN=00003072-000000000-00000","https://ovidsp.ovid.com/ovidweb.cgi?T=JS&amp;NEWS=n&amp;CSC=Y&amp;PAGE=toc&amp;D=ovft&amp;AN=00003072-000000000-00000")</f>
        <v>https://ovidsp.ovid.com/ovidweb.cgi?T=JS&amp;NEWS=n&amp;CSC=Y&amp;PAGE=toc&amp;D=ovft&amp;AN=00003072-000000000-00000</v>
      </c>
    </row>
    <row r="91" spans="1:8" ht="24.6" customHeight="1" x14ac:dyDescent="0.3">
      <c r="A91" s="1">
        <v>85</v>
      </c>
      <c r="B91" s="2" t="s">
        <v>1233</v>
      </c>
      <c r="C91" s="2" t="s">
        <v>654</v>
      </c>
      <c r="D91" s="2" t="s">
        <v>1029</v>
      </c>
      <c r="E91" s="3" t="s">
        <v>9</v>
      </c>
      <c r="F91" s="3" t="s">
        <v>1250</v>
      </c>
      <c r="G91" s="3" t="s">
        <v>1583</v>
      </c>
      <c r="H91" s="2" t="str">
        <f>HYPERLINK("https://ovidsp.ovid.com/ovidweb.cgi?T=JS&amp;NEWS=n&amp;CSC=Y&amp;PAGE=toc&amp;D=ovft&amp;AN=00002800-000000000-00000","https://ovidsp.ovid.com/ovidweb.cgi?T=JS&amp;NEWS=n&amp;CSC=Y&amp;PAGE=toc&amp;D=ovft&amp;AN=00002800-000000000-00000")</f>
        <v>https://ovidsp.ovid.com/ovidweb.cgi?T=JS&amp;NEWS=n&amp;CSC=Y&amp;PAGE=toc&amp;D=ovft&amp;AN=00002800-000000000-00000</v>
      </c>
    </row>
    <row r="92" spans="1:8" ht="24.6" customHeight="1" x14ac:dyDescent="0.3">
      <c r="A92" s="1">
        <v>86</v>
      </c>
      <c r="B92" s="2" t="s">
        <v>1233</v>
      </c>
      <c r="C92" s="2" t="s">
        <v>655</v>
      </c>
      <c r="D92" s="2" t="s">
        <v>1030</v>
      </c>
      <c r="E92" s="3" t="s">
        <v>10</v>
      </c>
      <c r="F92" s="3" t="s">
        <v>1314</v>
      </c>
      <c r="G92" s="3" t="s">
        <v>1424</v>
      </c>
      <c r="H92" s="2" t="str">
        <f>HYPERLINK("https://ovidsp.ovid.com/ovidweb.cgi?T=JS&amp;NEWS=n&amp;CSC=Y&amp;PAGE=toc&amp;D=ovft&amp;AN=01300516-000000000-00000","https://ovidsp.ovid.com/ovidweb.cgi?T=JS&amp;NEWS=n&amp;CSC=Y&amp;PAGE=toc&amp;D=ovft&amp;AN=01300516-000000000-00000")</f>
        <v>https://ovidsp.ovid.com/ovidweb.cgi?T=JS&amp;NEWS=n&amp;CSC=Y&amp;PAGE=toc&amp;D=ovft&amp;AN=01300516-000000000-00000</v>
      </c>
    </row>
    <row r="93" spans="1:8" ht="24.6" customHeight="1" x14ac:dyDescent="0.3">
      <c r="A93" s="1">
        <v>87</v>
      </c>
      <c r="B93" s="2" t="s">
        <v>1233</v>
      </c>
      <c r="C93" s="2" t="s">
        <v>656</v>
      </c>
      <c r="D93" s="2" t="s">
        <v>499</v>
      </c>
      <c r="E93" s="3" t="s">
        <v>11</v>
      </c>
      <c r="F93" s="3" t="s">
        <v>1315</v>
      </c>
      <c r="G93" s="3" t="s">
        <v>1583</v>
      </c>
      <c r="H93" s="2" t="str">
        <f>HYPERLINK("https://ovidsp.ovid.com/ovidweb.cgi?T=JS&amp;NEWS=n&amp;CSC=Y&amp;PAGE=toc&amp;D=ovft&amp;AN=00003081-000000000-00000","https://ovidsp.ovid.com/ovidweb.cgi?T=JS&amp;NEWS=n&amp;CSC=Y&amp;PAGE=toc&amp;D=ovft&amp;AN=00003081-000000000-00000")</f>
        <v>https://ovidsp.ovid.com/ovidweb.cgi?T=JS&amp;NEWS=n&amp;CSC=Y&amp;PAGE=toc&amp;D=ovft&amp;AN=00003081-000000000-00000</v>
      </c>
    </row>
    <row r="94" spans="1:8" ht="24.6" customHeight="1" x14ac:dyDescent="0.3">
      <c r="A94" s="1">
        <v>88</v>
      </c>
      <c r="B94" s="2" t="s">
        <v>1233</v>
      </c>
      <c r="C94" s="2" t="s">
        <v>657</v>
      </c>
      <c r="D94" s="2" t="s">
        <v>1031</v>
      </c>
      <c r="E94" s="3" t="s">
        <v>12</v>
      </c>
      <c r="F94" s="3" t="s">
        <v>1302</v>
      </c>
      <c r="G94" s="3" t="s">
        <v>1475</v>
      </c>
      <c r="H94" s="2" t="str">
        <f>HYPERLINK("https://ovidsp.ovid.com/ovidweb.cgi?T=JS&amp;NEWS=n&amp;CSC=Y&amp;PAGE=toc&amp;D=ovft&amp;AN=00151128-000000000-00000","https://ovidsp.ovid.com/ovidweb.cgi?T=JS&amp;NEWS=n&amp;CSC=Y&amp;PAGE=toc&amp;D=ovft&amp;AN=00151128-000000000-00000")</f>
        <v>https://ovidsp.ovid.com/ovidweb.cgi?T=JS&amp;NEWS=n&amp;CSC=Y&amp;PAGE=toc&amp;D=ovft&amp;AN=00151128-000000000-00000</v>
      </c>
    </row>
    <row r="95" spans="1:8" ht="24.6" customHeight="1" x14ac:dyDescent="0.3">
      <c r="A95" s="1">
        <v>89</v>
      </c>
      <c r="B95" s="2" t="s">
        <v>1233</v>
      </c>
      <c r="C95" s="2" t="s">
        <v>658</v>
      </c>
      <c r="D95" s="2" t="s">
        <v>1032</v>
      </c>
      <c r="E95" s="3" t="s">
        <v>13</v>
      </c>
      <c r="F95" s="3" t="s">
        <v>1316</v>
      </c>
      <c r="G95" s="3" t="s">
        <v>1583</v>
      </c>
      <c r="H95" s="2" t="str">
        <f>HYPERLINK("https://ovidsp.ovid.com/ovidweb.cgi?T=JS&amp;NEWS=n&amp;CSC=Y&amp;PAGE=toc&amp;D=ovft&amp;AN=00003086-000000000-00000","https://ovidsp.ovid.com/ovidweb.cgi?T=JS&amp;NEWS=n&amp;CSC=Y&amp;PAGE=toc&amp;D=ovft&amp;AN=00003086-000000000-00000")</f>
        <v>https://ovidsp.ovid.com/ovidweb.cgi?T=JS&amp;NEWS=n&amp;CSC=Y&amp;PAGE=toc&amp;D=ovft&amp;AN=00003086-000000000-00000</v>
      </c>
    </row>
    <row r="96" spans="1:8" ht="24.6" customHeight="1" x14ac:dyDescent="0.3">
      <c r="A96" s="1">
        <v>90</v>
      </c>
      <c r="B96" s="2" t="s">
        <v>1233</v>
      </c>
      <c r="C96" s="2" t="s">
        <v>659</v>
      </c>
      <c r="D96" s="2" t="s">
        <v>1033</v>
      </c>
      <c r="E96" s="3" t="s">
        <v>14</v>
      </c>
      <c r="F96" s="3" t="s">
        <v>1240</v>
      </c>
      <c r="G96" s="3" t="s">
        <v>1442</v>
      </c>
      <c r="H96" s="2" t="str">
        <f>HYPERLINK("https://ovidsp.ovid.com/ovidweb.cgi?T=JS&amp;NEWS=n&amp;CSC=Y&amp;PAGE=toc&amp;D=ovft&amp;AN=00045413-000000000-00000","https://ovidsp.ovid.com/ovidweb.cgi?T=JS&amp;NEWS=n&amp;CSC=Y&amp;PAGE=toc&amp;D=ovft&amp;AN=00045413-000000000-00000")</f>
        <v>https://ovidsp.ovid.com/ovidweb.cgi?T=JS&amp;NEWS=n&amp;CSC=Y&amp;PAGE=toc&amp;D=ovft&amp;AN=00045413-000000000-00000</v>
      </c>
    </row>
    <row r="97" spans="1:8" ht="24.6" customHeight="1" x14ac:dyDescent="0.3">
      <c r="A97" s="1">
        <v>91</v>
      </c>
      <c r="B97" s="2" t="s">
        <v>1233</v>
      </c>
      <c r="C97" s="2" t="s">
        <v>660</v>
      </c>
      <c r="D97" s="2" t="s">
        <v>1034</v>
      </c>
      <c r="E97" s="3" t="s">
        <v>15</v>
      </c>
      <c r="F97" s="3" t="s">
        <v>1317</v>
      </c>
      <c r="G97" s="3" t="s">
        <v>1583</v>
      </c>
      <c r="H97" s="2" t="str">
        <f>HYPERLINK("https://ovidsp.ovid.com/ovidweb.cgi?T=JS&amp;NEWS=n&amp;CSC=Y&amp;PAGE=toc&amp;D=ovft&amp;AN=01933606-000000000-00000","https://ovidsp.ovid.com/ovidweb.cgi?T=JS&amp;NEWS=n&amp;CSC=Y&amp;PAGE=toc&amp;D=ovft&amp;AN=01933606-000000000-00000")</f>
        <v>https://ovidsp.ovid.com/ovidweb.cgi?T=JS&amp;NEWS=n&amp;CSC=Y&amp;PAGE=toc&amp;D=ovft&amp;AN=01933606-000000000-00000</v>
      </c>
    </row>
    <row r="98" spans="1:8" ht="24.6" customHeight="1" x14ac:dyDescent="0.3">
      <c r="A98" s="1">
        <v>92</v>
      </c>
      <c r="B98" s="2" t="s">
        <v>1233</v>
      </c>
      <c r="C98" s="2" t="s">
        <v>661</v>
      </c>
      <c r="D98" s="2" t="s">
        <v>1035</v>
      </c>
      <c r="E98" s="3" t="s">
        <v>16</v>
      </c>
      <c r="F98" s="3" t="s">
        <v>1318</v>
      </c>
      <c r="G98" s="3" t="s">
        <v>1583</v>
      </c>
      <c r="H98" s="2" t="str">
        <f>HYPERLINK("https://ovidsp.ovid.com/ovidweb.cgi?T=JS&amp;NEWS=n&amp;CSC=Y&amp;PAGE=toc&amp;D=ovft&amp;AN=00146965-000000000-00000","https://ovidsp.ovid.com/ovidweb.cgi?T=JS&amp;NEWS=n&amp;CSC=Y&amp;PAGE=toc&amp;D=ovft&amp;AN=00146965-000000000-00000")</f>
        <v>https://ovidsp.ovid.com/ovidweb.cgi?T=JS&amp;NEWS=n&amp;CSC=Y&amp;PAGE=toc&amp;D=ovft&amp;AN=00146965-000000000-00000</v>
      </c>
    </row>
    <row r="99" spans="1:8" ht="24.6" customHeight="1" x14ac:dyDescent="0.3">
      <c r="A99" s="1">
        <v>93</v>
      </c>
      <c r="B99" s="2" t="s">
        <v>1233</v>
      </c>
      <c r="C99" s="2" t="s">
        <v>662</v>
      </c>
      <c r="D99" s="2" t="s">
        <v>1036</v>
      </c>
      <c r="E99" s="3" t="s">
        <v>17</v>
      </c>
      <c r="F99" s="3" t="s">
        <v>1250</v>
      </c>
      <c r="G99" s="3" t="s">
        <v>1309</v>
      </c>
      <c r="H99" s="2" t="str">
        <f>HYPERLINK("https://ovidsp.ovid.com/ovidweb.cgi?T=JS&amp;NEWS=n&amp;CSC=Y&amp;PAGE=toc&amp;D=ovft&amp;AN=00002771-000000000-00000","https://ovidsp.ovid.com/ovidweb.cgi?T=JS&amp;NEWS=n&amp;CSC=Y&amp;PAGE=toc&amp;D=ovft&amp;AN=00002771-000000000-00000")</f>
        <v>https://ovidsp.ovid.com/ovidweb.cgi?T=JS&amp;NEWS=n&amp;CSC=Y&amp;PAGE=toc&amp;D=ovft&amp;AN=00002771-000000000-00000</v>
      </c>
    </row>
    <row r="100" spans="1:8" ht="24.6" customHeight="1" x14ac:dyDescent="0.3">
      <c r="A100" s="1">
        <v>94</v>
      </c>
      <c r="B100" s="2" t="s">
        <v>1233</v>
      </c>
      <c r="C100" s="2" t="s">
        <v>663</v>
      </c>
      <c r="D100" s="2" t="s">
        <v>499</v>
      </c>
      <c r="E100" s="3" t="s">
        <v>18</v>
      </c>
      <c r="F100" s="3" t="s">
        <v>1319</v>
      </c>
      <c r="G100" s="3" t="s">
        <v>1521</v>
      </c>
      <c r="H100" s="2" t="str">
        <f>HYPERLINK("https://ovidsp.ovid.com/ovidweb.cgi?T=JS&amp;NEWS=n&amp;CSC=Y&amp;PAGE=toc&amp;D=ovft&amp;AN=01183741-000000000-00000","https://ovidsp.ovid.com/ovidweb.cgi?T=JS&amp;NEWS=n&amp;CSC=Y&amp;PAGE=toc&amp;D=ovft&amp;AN=01183741-000000000-00000")</f>
        <v>https://ovidsp.ovid.com/ovidweb.cgi?T=JS&amp;NEWS=n&amp;CSC=Y&amp;PAGE=toc&amp;D=ovft&amp;AN=01183741-000000000-00000</v>
      </c>
    </row>
    <row r="101" spans="1:8" ht="24.6" customHeight="1" x14ac:dyDescent="0.3">
      <c r="A101" s="1">
        <v>95</v>
      </c>
      <c r="B101" s="2" t="s">
        <v>1233</v>
      </c>
      <c r="C101" s="2" t="s">
        <v>664</v>
      </c>
      <c r="D101" s="2" t="s">
        <v>499</v>
      </c>
      <c r="E101" s="3" t="s">
        <v>19</v>
      </c>
      <c r="F101" s="3" t="s">
        <v>1320</v>
      </c>
      <c r="G101" s="3" t="s">
        <v>1583</v>
      </c>
      <c r="H101" s="2" t="str">
        <f>HYPERLINK("https://ovidsp.ovid.com/ovidweb.cgi?T=JS&amp;NEWS=n&amp;CSC=Y&amp;PAGE=toc&amp;D=ovft&amp;AN=00219246-000000000-00000","https://ovidsp.ovid.com/ovidweb.cgi?T=JS&amp;NEWS=n&amp;CSC=Y&amp;PAGE=toc&amp;D=ovft&amp;AN=00219246-000000000-00000")</f>
        <v>https://ovidsp.ovid.com/ovidweb.cgi?T=JS&amp;NEWS=n&amp;CSC=Y&amp;PAGE=toc&amp;D=ovft&amp;AN=00219246-000000000-00000</v>
      </c>
    </row>
    <row r="102" spans="1:8" ht="24.6" customHeight="1" x14ac:dyDescent="0.3">
      <c r="A102" s="1">
        <v>96</v>
      </c>
      <c r="B102" s="2" t="s">
        <v>1233</v>
      </c>
      <c r="C102" s="2" t="s">
        <v>665</v>
      </c>
      <c r="D102" s="2" t="s">
        <v>1037</v>
      </c>
      <c r="E102" s="3" t="s">
        <v>20</v>
      </c>
      <c r="F102" s="3" t="s">
        <v>1249</v>
      </c>
      <c r="G102" s="3" t="s">
        <v>1583</v>
      </c>
      <c r="H102" s="2" t="str">
        <f>HYPERLINK("https://ovidsp.ovid.com/ovidweb.cgi?T=JS&amp;NEWS=n&amp;CSC=Y&amp;PAGE=toc&amp;D=ovft&amp;AN=00029679-000000000-00000","https://ovidsp.ovid.com/ovidweb.cgi?T=JS&amp;NEWS=n&amp;CSC=Y&amp;PAGE=toc&amp;D=ovft&amp;AN=00029679-000000000-00000")</f>
        <v>https://ovidsp.ovid.com/ovidweb.cgi?T=JS&amp;NEWS=n&amp;CSC=Y&amp;PAGE=toc&amp;D=ovft&amp;AN=00029679-000000000-00000</v>
      </c>
    </row>
    <row r="103" spans="1:8" ht="24.6" customHeight="1" x14ac:dyDescent="0.3">
      <c r="A103" s="1">
        <v>97</v>
      </c>
      <c r="B103" s="2" t="s">
        <v>1233</v>
      </c>
      <c r="C103" s="2" t="s">
        <v>666</v>
      </c>
      <c r="D103" s="2" t="s">
        <v>1038</v>
      </c>
      <c r="E103" s="3" t="s">
        <v>21</v>
      </c>
      <c r="F103" s="3" t="s">
        <v>1321</v>
      </c>
      <c r="G103" s="3" t="s">
        <v>1522</v>
      </c>
      <c r="H103" s="2" t="str">
        <f>HYPERLINK("https://ovidsp.ovid.com/ovidweb.cgi?T=JS&amp;NEWS=n&amp;CSC=Y&amp;PAGE=toc&amp;D=ovft&amp;AN=01212979-000000000-00000","https://ovidsp.ovid.com/ovidweb.cgi?T=JS&amp;NEWS=n&amp;CSC=Y&amp;PAGE=toc&amp;D=ovft&amp;AN=01212979-000000000-00000")</f>
        <v>https://ovidsp.ovid.com/ovidweb.cgi?T=JS&amp;NEWS=n&amp;CSC=Y&amp;PAGE=toc&amp;D=ovft&amp;AN=01212979-000000000-00000</v>
      </c>
    </row>
    <row r="104" spans="1:8" ht="24.6" customHeight="1" x14ac:dyDescent="0.3">
      <c r="A104" s="1">
        <v>98</v>
      </c>
      <c r="B104" s="2" t="s">
        <v>1233</v>
      </c>
      <c r="C104" s="2" t="s">
        <v>667</v>
      </c>
      <c r="D104" s="2" t="s">
        <v>1039</v>
      </c>
      <c r="E104" s="3" t="s">
        <v>22</v>
      </c>
      <c r="F104" s="3" t="s">
        <v>1319</v>
      </c>
      <c r="G104" s="3" t="s">
        <v>1523</v>
      </c>
      <c r="H104" s="2" t="str">
        <f>HYPERLINK("https://ovidsp.ovid.com/ovidweb.cgi?T=JS&amp;NEWS=n&amp;CSC=Y&amp;PAGE=toc&amp;D=ovft&amp;AN=01182575-000000000-00000","https://ovidsp.ovid.com/ovidweb.cgi?T=JS&amp;NEWS=n&amp;CSC=Y&amp;PAGE=toc&amp;D=ovft&amp;AN=01182575-000000000-00000")</f>
        <v>https://ovidsp.ovid.com/ovidweb.cgi?T=JS&amp;NEWS=n&amp;CSC=Y&amp;PAGE=toc&amp;D=ovft&amp;AN=01182575-000000000-00000</v>
      </c>
    </row>
    <row r="105" spans="1:8" ht="24.6" customHeight="1" x14ac:dyDescent="0.3">
      <c r="A105" s="1">
        <v>99</v>
      </c>
      <c r="B105" s="2" t="s">
        <v>1233</v>
      </c>
      <c r="C105" s="2" t="s">
        <v>668</v>
      </c>
      <c r="D105" s="2" t="s">
        <v>1040</v>
      </c>
      <c r="E105" s="3" t="s">
        <v>23</v>
      </c>
      <c r="F105" s="3" t="s">
        <v>1253</v>
      </c>
      <c r="G105" s="3" t="s">
        <v>1583</v>
      </c>
      <c r="H105" s="2" t="str">
        <f>HYPERLINK("https://ovidsp.ovid.com/ovidweb.cgi?T=JS&amp;NEWS=n&amp;CSC=Y&amp;PAGE=toc&amp;D=ovft&amp;AN=01075922-000000000-00000","https://ovidsp.ovid.com/ovidweb.cgi?T=JS&amp;NEWS=n&amp;CSC=Y&amp;PAGE=toc&amp;D=ovft&amp;AN=01075922-000000000-00000")</f>
        <v>https://ovidsp.ovid.com/ovidweb.cgi?T=JS&amp;NEWS=n&amp;CSC=Y&amp;PAGE=toc&amp;D=ovft&amp;AN=01075922-000000000-00000</v>
      </c>
    </row>
    <row r="106" spans="1:8" ht="24.6" customHeight="1" x14ac:dyDescent="0.3">
      <c r="A106" s="1">
        <v>100</v>
      </c>
      <c r="B106" s="2" t="s">
        <v>1233</v>
      </c>
      <c r="C106" s="2" t="s">
        <v>669</v>
      </c>
      <c r="D106" s="2" t="s">
        <v>1041</v>
      </c>
      <c r="E106" s="3" t="s">
        <v>24</v>
      </c>
      <c r="F106" s="3" t="s">
        <v>1322</v>
      </c>
      <c r="G106" s="3" t="s">
        <v>1583</v>
      </c>
      <c r="H106" s="2" t="str">
        <f>HYPERLINK("https://ovidsp.ovid.com/ovidweb.cgi?T=JS&amp;NEWS=n&amp;CSC=Y&amp;PAGE=toc&amp;D=ovft&amp;AN=00132979-000000000-00000","https://ovidsp.ovid.com/ovidweb.cgi?T=JS&amp;NEWS=n&amp;CSC=Y&amp;PAGE=toc&amp;D=ovft&amp;AN=00132979-000000000-00000")</f>
        <v>https://ovidsp.ovid.com/ovidweb.cgi?T=JS&amp;NEWS=n&amp;CSC=Y&amp;PAGE=toc&amp;D=ovft&amp;AN=00132979-000000000-00000</v>
      </c>
    </row>
    <row r="107" spans="1:8" ht="24.6" customHeight="1" x14ac:dyDescent="0.3">
      <c r="A107" s="1">
        <v>101</v>
      </c>
      <c r="B107" s="2" t="s">
        <v>1233</v>
      </c>
      <c r="C107" s="2" t="s">
        <v>670</v>
      </c>
      <c r="D107" s="2" t="s">
        <v>499</v>
      </c>
      <c r="E107" s="3" t="s">
        <v>25</v>
      </c>
      <c r="F107" s="3" t="s">
        <v>1323</v>
      </c>
      <c r="G107" s="3" t="s">
        <v>1583</v>
      </c>
      <c r="H107" s="2" t="str">
        <f>HYPERLINK("https://ovidsp.ovid.com/ovidweb.cgi?T=JS&amp;NEWS=n&amp;CSC=Y&amp;PAGE=toc&amp;D=ovft&amp;AN=00003226-000000000-00000","https://ovidsp.ovid.com/ovidweb.cgi?T=JS&amp;NEWS=n&amp;CSC=Y&amp;PAGE=toc&amp;D=ovft&amp;AN=00003226-000000000-00000")</f>
        <v>https://ovidsp.ovid.com/ovidweb.cgi?T=JS&amp;NEWS=n&amp;CSC=Y&amp;PAGE=toc&amp;D=ovft&amp;AN=00003226-000000000-00000</v>
      </c>
    </row>
    <row r="108" spans="1:8" ht="24.6" customHeight="1" x14ac:dyDescent="0.3">
      <c r="A108" s="1">
        <v>102</v>
      </c>
      <c r="B108" s="2" t="s">
        <v>1233</v>
      </c>
      <c r="C108" s="2" t="s">
        <v>671</v>
      </c>
      <c r="D108" s="2" t="s">
        <v>499</v>
      </c>
      <c r="E108" s="3" t="s">
        <v>26</v>
      </c>
      <c r="F108" s="3" t="s">
        <v>1324</v>
      </c>
      <c r="G108" s="3" t="s">
        <v>1583</v>
      </c>
      <c r="H108" s="2" t="str">
        <f>HYPERLINK("https://ovidsp.ovid.com/ovidweb.cgi?T=JS&amp;NEWS=n&amp;CSC=Y&amp;PAGE=toc&amp;D=ovft&amp;AN=02273826-000000000-00000","https://ovidsp.ovid.com/ovidweb.cgi?T=JS&amp;NEWS=n&amp;CSC=Y&amp;PAGE=toc&amp;D=ovft&amp;AN=02273826-000000000-00000")</f>
        <v>https://ovidsp.ovid.com/ovidweb.cgi?T=JS&amp;NEWS=n&amp;CSC=Y&amp;PAGE=toc&amp;D=ovft&amp;AN=02273826-000000000-00000</v>
      </c>
    </row>
    <row r="109" spans="1:8" ht="24.6" customHeight="1" x14ac:dyDescent="0.3">
      <c r="A109" s="1">
        <v>103</v>
      </c>
      <c r="B109" s="2" t="s">
        <v>1233</v>
      </c>
      <c r="C109" s="2" t="s">
        <v>672</v>
      </c>
      <c r="D109" s="2" t="s">
        <v>499</v>
      </c>
      <c r="E109" s="3" t="s">
        <v>27</v>
      </c>
      <c r="F109" s="3" t="s">
        <v>1320</v>
      </c>
      <c r="G109" s="3" t="s">
        <v>1583</v>
      </c>
      <c r="H109" s="2" t="str">
        <f>HYPERLINK("https://ovidsp.ovid.com/ovidweb.cgi?T=JS&amp;NEWS=n&amp;CSC=Y&amp;PAGE=toc&amp;D=ovft&amp;AN=00019501-000000000-00000","https://ovidsp.ovid.com/ovidweb.cgi?T=JS&amp;NEWS=n&amp;CSC=Y&amp;PAGE=toc&amp;D=ovft&amp;AN=00019501-000000000-00000")</f>
        <v>https://ovidsp.ovid.com/ovidweb.cgi?T=JS&amp;NEWS=n&amp;CSC=Y&amp;PAGE=toc&amp;D=ovft&amp;AN=00019501-000000000-00000</v>
      </c>
    </row>
    <row r="110" spans="1:8" ht="24.6" customHeight="1" x14ac:dyDescent="0.3">
      <c r="A110" s="1">
        <v>104</v>
      </c>
      <c r="B110" s="2" t="s">
        <v>1233</v>
      </c>
      <c r="C110" s="2" t="s">
        <v>499</v>
      </c>
      <c r="D110" s="2" t="s">
        <v>516</v>
      </c>
      <c r="E110" s="3" t="s">
        <v>28</v>
      </c>
      <c r="F110" s="3" t="s">
        <v>1325</v>
      </c>
      <c r="G110" s="3" t="s">
        <v>1583</v>
      </c>
      <c r="H110" s="2" t="str">
        <f>HYPERLINK("https://ovidsp.ovid.com/ovidweb.cgi?T=JS&amp;NEWS=n&amp;CSC=Y&amp;PAGE=toc&amp;D=ovft&amp;AN=02107256-000000000-00000","https://ovidsp.ovid.com/ovidweb.cgi?T=JS&amp;NEWS=n&amp;CSC=Y&amp;PAGE=toc&amp;D=ovft&amp;AN=02107256-000000000-00000")</f>
        <v>https://ovidsp.ovid.com/ovidweb.cgi?T=JS&amp;NEWS=n&amp;CSC=Y&amp;PAGE=toc&amp;D=ovft&amp;AN=02107256-000000000-00000</v>
      </c>
    </row>
    <row r="111" spans="1:8" ht="24.6" customHeight="1" x14ac:dyDescent="0.3">
      <c r="A111" s="1">
        <v>105</v>
      </c>
      <c r="B111" s="2" t="s">
        <v>1233</v>
      </c>
      <c r="C111" s="2" t="s">
        <v>673</v>
      </c>
      <c r="D111" s="2" t="s">
        <v>499</v>
      </c>
      <c r="E111" s="3" t="s">
        <v>29</v>
      </c>
      <c r="F111" s="3" t="s">
        <v>1281</v>
      </c>
      <c r="G111" s="3" t="s">
        <v>1583</v>
      </c>
      <c r="H111" s="2" t="str">
        <f>HYPERLINK("https://ovidsp.ovid.com/ovidweb.cgi?T=JS&amp;NEWS=n&amp;CSC=Y&amp;PAGE=toc&amp;D=ovft&amp;AN=00003246-000000000-00000","https://ovidsp.ovid.com/ovidweb.cgi?T=JS&amp;NEWS=n&amp;CSC=Y&amp;PAGE=toc&amp;D=ovft&amp;AN=00003246-000000000-00000")</f>
        <v>https://ovidsp.ovid.com/ovidweb.cgi?T=JS&amp;NEWS=n&amp;CSC=Y&amp;PAGE=toc&amp;D=ovft&amp;AN=00003246-000000000-00000</v>
      </c>
    </row>
    <row r="112" spans="1:8" ht="24.6" customHeight="1" x14ac:dyDescent="0.3">
      <c r="A112" s="1">
        <v>106</v>
      </c>
      <c r="B112" s="2" t="s">
        <v>1233</v>
      </c>
      <c r="C112" s="2" t="s">
        <v>674</v>
      </c>
      <c r="D112" s="2" t="s">
        <v>1042</v>
      </c>
      <c r="E112" s="3" t="s">
        <v>30</v>
      </c>
      <c r="F112" s="3" t="s">
        <v>1326</v>
      </c>
      <c r="G112" s="3" t="s">
        <v>1583</v>
      </c>
      <c r="H112" s="2" t="str">
        <f>HYPERLINK("https://ovidsp.ovid.com/ovidweb.cgi?T=JS&amp;NEWS=n&amp;CSC=Y&amp;PAGE=toc&amp;D=ovft&amp;AN=00002727-000000000-00000","https://ovidsp.ovid.com/ovidweb.cgi?T=JS&amp;NEWS=n&amp;CSC=Y&amp;PAGE=toc&amp;D=ovft&amp;AN=00002727-000000000-00000")</f>
        <v>https://ovidsp.ovid.com/ovidweb.cgi?T=JS&amp;NEWS=n&amp;CSC=Y&amp;PAGE=toc&amp;D=ovft&amp;AN=00002727-000000000-00000</v>
      </c>
    </row>
    <row r="113" spans="1:8" ht="24.6" customHeight="1" x14ac:dyDescent="0.3">
      <c r="A113" s="1">
        <v>107</v>
      </c>
      <c r="B113" s="2" t="s">
        <v>1233</v>
      </c>
      <c r="C113" s="2" t="s">
        <v>675</v>
      </c>
      <c r="D113" s="2" t="s">
        <v>1043</v>
      </c>
      <c r="E113" s="3" t="s">
        <v>31</v>
      </c>
      <c r="F113" s="3" t="s">
        <v>1300</v>
      </c>
      <c r="G113" s="3" t="s">
        <v>1583</v>
      </c>
      <c r="H113" s="2" t="str">
        <f>HYPERLINK("https://ovidsp.ovid.com/ovidweb.cgi?T=JS&amp;NEWS=n&amp;CSC=Y&amp;PAGE=toc&amp;D=ovft&amp;AN=00132577-000000000-00000","https://ovidsp.ovid.com/ovidweb.cgi?T=JS&amp;NEWS=n&amp;CSC=Y&amp;PAGE=toc&amp;D=ovft&amp;AN=00132577-000000000-00000")</f>
        <v>https://ovidsp.ovid.com/ovidweb.cgi?T=JS&amp;NEWS=n&amp;CSC=Y&amp;PAGE=toc&amp;D=ovft&amp;AN=00132577-000000000-00000</v>
      </c>
    </row>
    <row r="114" spans="1:8" ht="24.6" customHeight="1" x14ac:dyDescent="0.3">
      <c r="A114" s="1">
        <v>108</v>
      </c>
      <c r="B114" s="2" t="s">
        <v>1233</v>
      </c>
      <c r="C114" s="2" t="s">
        <v>676</v>
      </c>
      <c r="D114" s="2" t="s">
        <v>1044</v>
      </c>
      <c r="E114" s="3" t="s">
        <v>32</v>
      </c>
      <c r="F114" s="3" t="s">
        <v>1327</v>
      </c>
      <c r="G114" s="3" t="s">
        <v>1583</v>
      </c>
      <c r="H114" s="2" t="str">
        <f>HYPERLINK("https://ovidsp.ovid.com/ovidweb.cgi?T=JS&amp;NEWS=n&amp;CSC=Y&amp;PAGE=toc&amp;D=ovft&amp;AN=00130832-000000000-00000","https://ovidsp.ovid.com/ovidweb.cgi?T=JS&amp;NEWS=n&amp;CSC=Y&amp;PAGE=toc&amp;D=ovft&amp;AN=00130832-000000000-00000")</f>
        <v>https://ovidsp.ovid.com/ovidweb.cgi?T=JS&amp;NEWS=n&amp;CSC=Y&amp;PAGE=toc&amp;D=ovft&amp;AN=00130832-000000000-00000</v>
      </c>
    </row>
    <row r="115" spans="1:8" ht="24.6" customHeight="1" x14ac:dyDescent="0.3">
      <c r="A115" s="1">
        <v>109</v>
      </c>
      <c r="B115" s="2" t="s">
        <v>1233</v>
      </c>
      <c r="C115" s="2" t="s">
        <v>677</v>
      </c>
      <c r="D115" s="2" t="s">
        <v>1045</v>
      </c>
      <c r="E115" s="3" t="s">
        <v>33</v>
      </c>
      <c r="F115" s="3" t="s">
        <v>1328</v>
      </c>
      <c r="G115" s="3" t="s">
        <v>1583</v>
      </c>
      <c r="H115" s="2" t="str">
        <f>HYPERLINK("https://ovidsp.ovid.com/ovidweb.cgi?T=JS&amp;NEWS=n&amp;CSC=Y&amp;PAGE=toc&amp;D=ovft&amp;AN=00001503-000000000-00000","https://ovidsp.ovid.com/ovidweb.cgi?T=JS&amp;NEWS=n&amp;CSC=Y&amp;PAGE=toc&amp;D=ovft&amp;AN=00001503-000000000-00000")</f>
        <v>https://ovidsp.ovid.com/ovidweb.cgi?T=JS&amp;NEWS=n&amp;CSC=Y&amp;PAGE=toc&amp;D=ovft&amp;AN=00001503-000000000-00000</v>
      </c>
    </row>
    <row r="116" spans="1:8" ht="24.6" customHeight="1" x14ac:dyDescent="0.3">
      <c r="A116" s="1">
        <v>110</v>
      </c>
      <c r="B116" s="2" t="s">
        <v>1233</v>
      </c>
      <c r="C116" s="2" t="s">
        <v>678</v>
      </c>
      <c r="D116" s="2" t="s">
        <v>1046</v>
      </c>
      <c r="E116" s="3" t="s">
        <v>34</v>
      </c>
      <c r="F116" s="3" t="s">
        <v>1329</v>
      </c>
      <c r="G116" s="3" t="s">
        <v>1583</v>
      </c>
      <c r="H116" s="2" t="str">
        <f>HYPERLINK("https://ovidsp.ovid.com/ovidweb.cgi?T=JS&amp;NEWS=n&amp;CSC=Y&amp;PAGE=toc&amp;D=ovft&amp;AN=00001573-000000000-00000","https://ovidsp.ovid.com/ovidweb.cgi?T=JS&amp;NEWS=n&amp;CSC=Y&amp;PAGE=toc&amp;D=ovft&amp;AN=00001573-000000000-00000")</f>
        <v>https://ovidsp.ovid.com/ovidweb.cgi?T=JS&amp;NEWS=n&amp;CSC=Y&amp;PAGE=toc&amp;D=ovft&amp;AN=00001573-000000000-00000</v>
      </c>
    </row>
    <row r="117" spans="1:8" ht="24.6" customHeight="1" x14ac:dyDescent="0.3">
      <c r="A117" s="1">
        <v>111</v>
      </c>
      <c r="B117" s="2" t="s">
        <v>1233</v>
      </c>
      <c r="C117" s="2" t="s">
        <v>679</v>
      </c>
      <c r="D117" s="2" t="s">
        <v>1047</v>
      </c>
      <c r="E117" s="3" t="s">
        <v>35</v>
      </c>
      <c r="F117" s="3" t="s">
        <v>1330</v>
      </c>
      <c r="G117" s="3" t="s">
        <v>1583</v>
      </c>
      <c r="H117" s="2" t="str">
        <f>HYPERLINK("https://ovidsp.ovid.com/ovidweb.cgi?T=JS&amp;NEWS=n&amp;CSC=Y&amp;PAGE=toc&amp;D=ovft&amp;AN=00075197-000000000-00000","https://ovidsp.ovid.com/ovidweb.cgi?T=JS&amp;NEWS=n&amp;CSC=Y&amp;PAGE=toc&amp;D=ovft&amp;AN=00075197-000000000-00000")</f>
        <v>https://ovidsp.ovid.com/ovidweb.cgi?T=JS&amp;NEWS=n&amp;CSC=Y&amp;PAGE=toc&amp;D=ovft&amp;AN=00075197-000000000-00000</v>
      </c>
    </row>
    <row r="118" spans="1:8" ht="24.6" customHeight="1" x14ac:dyDescent="0.3">
      <c r="A118" s="1">
        <v>112</v>
      </c>
      <c r="B118" s="2" t="s">
        <v>1233</v>
      </c>
      <c r="C118" s="2" t="s">
        <v>680</v>
      </c>
      <c r="D118" s="2" t="s">
        <v>1048</v>
      </c>
      <c r="E118" s="3" t="s">
        <v>36</v>
      </c>
      <c r="F118" s="3" t="s">
        <v>1331</v>
      </c>
      <c r="G118" s="3" t="s">
        <v>1583</v>
      </c>
      <c r="H118" s="2" t="str">
        <f>HYPERLINK("https://ovidsp.ovid.com/ovidweb.cgi?T=JS&amp;NEWS=n&amp;CSC=Y&amp;PAGE=toc&amp;D=ovft&amp;AN=00075198-000000000-00000","https://ovidsp.ovid.com/ovidweb.cgi?T=JS&amp;NEWS=n&amp;CSC=Y&amp;PAGE=toc&amp;D=ovft&amp;AN=00075198-000000000-00000")</f>
        <v>https://ovidsp.ovid.com/ovidweb.cgi?T=JS&amp;NEWS=n&amp;CSC=Y&amp;PAGE=toc&amp;D=ovft&amp;AN=00075198-000000000-00000</v>
      </c>
    </row>
    <row r="119" spans="1:8" ht="24.6" customHeight="1" x14ac:dyDescent="0.3">
      <c r="A119" s="1">
        <v>113</v>
      </c>
      <c r="B119" s="2" t="s">
        <v>1233</v>
      </c>
      <c r="C119" s="2" t="s">
        <v>681</v>
      </c>
      <c r="D119" s="2" t="s">
        <v>1049</v>
      </c>
      <c r="E119" s="3" t="s">
        <v>37</v>
      </c>
      <c r="F119" s="3" t="s">
        <v>1332</v>
      </c>
      <c r="G119" s="3" t="s">
        <v>1524</v>
      </c>
      <c r="H119" s="2" t="str">
        <f>HYPERLINK("https://ovidsp.ovid.com/ovidweb.cgi?T=JS&amp;NEWS=n&amp;CSC=Y&amp;PAGE=toc&amp;D=ovft&amp;AN=00060793-000000000-00000","https://ovidsp.ovid.com/ovidweb.cgi?T=JS&amp;NEWS=n&amp;CSC=Y&amp;PAGE=toc&amp;D=ovft&amp;AN=00060793-000000000-00000")</f>
        <v>https://ovidsp.ovid.com/ovidweb.cgi?T=JS&amp;NEWS=n&amp;CSC=Y&amp;PAGE=toc&amp;D=ovft&amp;AN=00060793-000000000-00000</v>
      </c>
    </row>
    <row r="120" spans="1:8" ht="24.6" customHeight="1" x14ac:dyDescent="0.3">
      <c r="A120" s="1">
        <v>114</v>
      </c>
      <c r="B120" s="2" t="s">
        <v>1233</v>
      </c>
      <c r="C120" s="2" t="s">
        <v>682</v>
      </c>
      <c r="D120" s="2" t="s">
        <v>1050</v>
      </c>
      <c r="E120" s="3" t="s">
        <v>38</v>
      </c>
      <c r="F120" s="3" t="s">
        <v>1333</v>
      </c>
      <c r="G120" s="3" t="s">
        <v>1583</v>
      </c>
      <c r="H120" s="2" t="str">
        <f>HYPERLINK("https://ovidsp.ovid.com/ovidweb.cgi?T=JS&amp;NEWS=n&amp;CSC=Y&amp;PAGE=toc&amp;D=ovft&amp;AN=01266029-000000000-00000","https://ovidsp.ovid.com/ovidweb.cgi?T=JS&amp;NEWS=n&amp;CSC=Y&amp;PAGE=toc&amp;D=ovft&amp;AN=01266029-000000000-00000")</f>
        <v>https://ovidsp.ovid.com/ovidweb.cgi?T=JS&amp;NEWS=n&amp;CSC=Y&amp;PAGE=toc&amp;D=ovft&amp;AN=01266029-000000000-00000</v>
      </c>
    </row>
    <row r="121" spans="1:8" ht="24.6" customHeight="1" x14ac:dyDescent="0.3">
      <c r="A121" s="1">
        <v>115</v>
      </c>
      <c r="B121" s="2" t="s">
        <v>1233</v>
      </c>
      <c r="C121" s="2" t="s">
        <v>683</v>
      </c>
      <c r="D121" s="2" t="s">
        <v>683</v>
      </c>
      <c r="E121" s="3" t="s">
        <v>39</v>
      </c>
      <c r="F121" s="3" t="s">
        <v>1334</v>
      </c>
      <c r="G121" s="3" t="s">
        <v>1583</v>
      </c>
      <c r="H121" s="2" t="str">
        <f>HYPERLINK("https://ovidsp.ovid.com/ovidweb.cgi?T=JS&amp;NEWS=n&amp;CSC=Y&amp;PAGE=toc&amp;D=ovft&amp;AN=02238388-000000000-00000","https://ovidsp.ovid.com/ovidweb.cgi?T=JS&amp;NEWS=n&amp;CSC=Y&amp;PAGE=toc&amp;D=ovft&amp;AN=02238388-000000000-00000")</f>
        <v>https://ovidsp.ovid.com/ovidweb.cgi?T=JS&amp;NEWS=n&amp;CSC=Y&amp;PAGE=toc&amp;D=ovft&amp;AN=02238388-000000000-00000</v>
      </c>
    </row>
    <row r="122" spans="1:8" ht="24.6" customHeight="1" x14ac:dyDescent="0.3">
      <c r="A122" s="1">
        <v>116</v>
      </c>
      <c r="B122" s="2" t="s">
        <v>1233</v>
      </c>
      <c r="C122" s="2" t="s">
        <v>684</v>
      </c>
      <c r="D122" s="2" t="s">
        <v>1051</v>
      </c>
      <c r="E122" s="3" t="s">
        <v>40</v>
      </c>
      <c r="F122" s="3" t="s">
        <v>1335</v>
      </c>
      <c r="G122" s="3" t="s">
        <v>1583</v>
      </c>
      <c r="H122" s="2" t="str">
        <f>HYPERLINK("https://ovidsp.ovid.com/ovidweb.cgi?T=JS&amp;NEWS=n&amp;CSC=Y&amp;PAGE=toc&amp;D=ovft&amp;AN=00001574-000000000-00000","https://ovidsp.ovid.com/ovidweb.cgi?T=JS&amp;NEWS=n&amp;CSC=Y&amp;PAGE=toc&amp;D=ovft&amp;AN=00001574-000000000-00000")</f>
        <v>https://ovidsp.ovid.com/ovidweb.cgi?T=JS&amp;NEWS=n&amp;CSC=Y&amp;PAGE=toc&amp;D=ovft&amp;AN=00001574-000000000-00000</v>
      </c>
    </row>
    <row r="123" spans="1:8" ht="24.6" customHeight="1" x14ac:dyDescent="0.3">
      <c r="A123" s="1">
        <v>117</v>
      </c>
      <c r="B123" s="2" t="s">
        <v>1233</v>
      </c>
      <c r="C123" s="2" t="s">
        <v>685</v>
      </c>
      <c r="D123" s="2" t="s">
        <v>1052</v>
      </c>
      <c r="E123" s="3" t="s">
        <v>41</v>
      </c>
      <c r="F123" s="3" t="s">
        <v>1279</v>
      </c>
      <c r="G123" s="3" t="s">
        <v>1583</v>
      </c>
      <c r="H123" s="2" t="str">
        <f>HYPERLINK("https://ovidsp.ovid.com/ovidweb.cgi?T=JS&amp;NEWS=n&amp;CSC=Y&amp;PAGE=toc&amp;D=ovft&amp;AN=00062752-000000000-00000","https://ovidsp.ovid.com/ovidweb.cgi?T=JS&amp;NEWS=n&amp;CSC=Y&amp;PAGE=toc&amp;D=ovft&amp;AN=00062752-000000000-00000")</f>
        <v>https://ovidsp.ovid.com/ovidweb.cgi?T=JS&amp;NEWS=n&amp;CSC=Y&amp;PAGE=toc&amp;D=ovft&amp;AN=00062752-000000000-00000</v>
      </c>
    </row>
    <row r="124" spans="1:8" ht="24.6" customHeight="1" x14ac:dyDescent="0.3">
      <c r="A124" s="1">
        <v>118</v>
      </c>
      <c r="B124" s="2" t="s">
        <v>1233</v>
      </c>
      <c r="C124" s="2" t="s">
        <v>686</v>
      </c>
      <c r="D124" s="2" t="s">
        <v>1053</v>
      </c>
      <c r="E124" s="3" t="s">
        <v>42</v>
      </c>
      <c r="F124" s="3" t="s">
        <v>1299</v>
      </c>
      <c r="G124" s="3" t="s">
        <v>1583</v>
      </c>
      <c r="H124" s="2" t="str">
        <f>HYPERLINK("https://ovidsp.ovid.com/ovidweb.cgi?T=JS&amp;NEWS=n&amp;CSC=Y&amp;PAGE=toc&amp;D=ovft&amp;AN=01222929-000000000-00000","https://ovidsp.ovid.com/ovidweb.cgi?T=JS&amp;NEWS=n&amp;CSC=Y&amp;PAGE=toc&amp;D=ovft&amp;AN=01222929-000000000-00000")</f>
        <v>https://ovidsp.ovid.com/ovidweb.cgi?T=JS&amp;NEWS=n&amp;CSC=Y&amp;PAGE=toc&amp;D=ovft&amp;AN=01222929-000000000-00000</v>
      </c>
    </row>
    <row r="125" spans="1:8" ht="24.6" customHeight="1" x14ac:dyDescent="0.3">
      <c r="A125" s="1">
        <v>119</v>
      </c>
      <c r="B125" s="2" t="s">
        <v>1233</v>
      </c>
      <c r="C125" s="2" t="s">
        <v>687</v>
      </c>
      <c r="D125" s="2" t="s">
        <v>1054</v>
      </c>
      <c r="E125" s="3" t="s">
        <v>43</v>
      </c>
      <c r="F125" s="3" t="s">
        <v>1328</v>
      </c>
      <c r="G125" s="3" t="s">
        <v>1583</v>
      </c>
      <c r="H125" s="2" t="str">
        <f>HYPERLINK("https://ovidsp.ovid.com/ovidweb.cgi?T=JS&amp;NEWS=n&amp;CSC=Y&amp;PAGE=toc&amp;D=ovft&amp;AN=00001432-000000000-00000","https://ovidsp.ovid.com/ovidweb.cgi?T=JS&amp;NEWS=n&amp;CSC=Y&amp;PAGE=toc&amp;D=ovft&amp;AN=00001432-000000000-00000")</f>
        <v>https://ovidsp.ovid.com/ovidweb.cgi?T=JS&amp;NEWS=n&amp;CSC=Y&amp;PAGE=toc&amp;D=ovft&amp;AN=00001432-000000000-00000</v>
      </c>
    </row>
    <row r="126" spans="1:8" ht="24.6" customHeight="1" x14ac:dyDescent="0.3">
      <c r="A126" s="1">
        <v>120</v>
      </c>
      <c r="B126" s="2" t="s">
        <v>1233</v>
      </c>
      <c r="C126" s="2" t="s">
        <v>688</v>
      </c>
      <c r="D126" s="2" t="s">
        <v>1055</v>
      </c>
      <c r="E126" s="3" t="s">
        <v>44</v>
      </c>
      <c r="F126" s="3" t="s">
        <v>1336</v>
      </c>
      <c r="G126" s="3" t="s">
        <v>1583</v>
      </c>
      <c r="H126" s="2" t="str">
        <f>HYPERLINK("https://ovidsp.ovid.com/ovidweb.cgi?T=JS&amp;NEWS=n&amp;CSC=Y&amp;PAGE=toc&amp;D=ovft&amp;AN=00041433-000000000-00000","https://ovidsp.ovid.com/ovidweb.cgi?T=JS&amp;NEWS=n&amp;CSC=Y&amp;PAGE=toc&amp;D=ovft&amp;AN=00041433-000000000-00000")</f>
        <v>https://ovidsp.ovid.com/ovidweb.cgi?T=JS&amp;NEWS=n&amp;CSC=Y&amp;PAGE=toc&amp;D=ovft&amp;AN=00041433-000000000-00000</v>
      </c>
    </row>
    <row r="127" spans="1:8" ht="24.6" customHeight="1" x14ac:dyDescent="0.3">
      <c r="A127" s="1">
        <v>121</v>
      </c>
      <c r="B127" s="2" t="s">
        <v>1233</v>
      </c>
      <c r="C127" s="2" t="s">
        <v>689</v>
      </c>
      <c r="D127" s="2" t="s">
        <v>1056</v>
      </c>
      <c r="E127" s="3" t="s">
        <v>45</v>
      </c>
      <c r="F127" s="3" t="s">
        <v>1337</v>
      </c>
      <c r="G127" s="3" t="s">
        <v>1583</v>
      </c>
      <c r="H127" s="2" t="str">
        <f>HYPERLINK("https://ovidsp.ovid.com/ovidweb.cgi?T=JS&amp;NEWS=n&amp;CSC=Y&amp;PAGE=toc&amp;D=ovft&amp;AN=00041552-000000000-00000","https://ovidsp.ovid.com/ovidweb.cgi?T=JS&amp;NEWS=n&amp;CSC=Y&amp;PAGE=toc&amp;D=ovft&amp;AN=00041552-000000000-00000")</f>
        <v>https://ovidsp.ovid.com/ovidweb.cgi?T=JS&amp;NEWS=n&amp;CSC=Y&amp;PAGE=toc&amp;D=ovft&amp;AN=00041552-000000000-00000</v>
      </c>
    </row>
    <row r="128" spans="1:8" ht="24.6" customHeight="1" x14ac:dyDescent="0.3">
      <c r="A128" s="1">
        <v>122</v>
      </c>
      <c r="B128" s="2" t="s">
        <v>1233</v>
      </c>
      <c r="C128" s="2" t="s">
        <v>690</v>
      </c>
      <c r="D128" s="2" t="s">
        <v>1057</v>
      </c>
      <c r="E128" s="3" t="s">
        <v>46</v>
      </c>
      <c r="F128" s="3" t="s">
        <v>1338</v>
      </c>
      <c r="G128" s="3" t="s">
        <v>1583</v>
      </c>
      <c r="H128" s="2" t="str">
        <f>HYPERLINK("https://ovidsp.ovid.com/ovidweb.cgi?T=JS&amp;NEWS=n&amp;CSC=Y&amp;PAGE=toc&amp;D=ovft&amp;AN=00019052-000000000-00000","https://ovidsp.ovid.com/ovidweb.cgi?T=JS&amp;NEWS=n&amp;CSC=Y&amp;PAGE=toc&amp;D=ovft&amp;AN=00019052-000000000-00000")</f>
        <v>https://ovidsp.ovid.com/ovidweb.cgi?T=JS&amp;NEWS=n&amp;CSC=Y&amp;PAGE=toc&amp;D=ovft&amp;AN=00019052-000000000-00000</v>
      </c>
    </row>
    <row r="129" spans="1:8" ht="24.6" customHeight="1" x14ac:dyDescent="0.3">
      <c r="A129" s="1">
        <v>123</v>
      </c>
      <c r="B129" s="2" t="s">
        <v>1233</v>
      </c>
      <c r="C129" s="2" t="s">
        <v>691</v>
      </c>
      <c r="D129" s="2" t="s">
        <v>1058</v>
      </c>
      <c r="E129" s="3" t="s">
        <v>47</v>
      </c>
      <c r="F129" s="3" t="s">
        <v>1249</v>
      </c>
      <c r="G129" s="3" t="s">
        <v>1525</v>
      </c>
      <c r="H129" s="2" t="str">
        <f>HYPERLINK("https://ovidsp.ovid.com/ovidweb.cgi?T=JS&amp;NEWS=n&amp;CSC=Y&amp;PAGE=toc&amp;D=ovft&amp;AN=00008359-000000000-00000","https://ovidsp.ovid.com/ovidweb.cgi?T=JS&amp;NEWS=n&amp;CSC=Y&amp;PAGE=toc&amp;D=ovft&amp;AN=00008359-000000000-00000")</f>
        <v>https://ovidsp.ovid.com/ovidweb.cgi?T=JS&amp;NEWS=n&amp;CSC=Y&amp;PAGE=toc&amp;D=ovft&amp;AN=00008359-000000000-00000</v>
      </c>
    </row>
    <row r="130" spans="1:8" ht="24.6" customHeight="1" x14ac:dyDescent="0.3">
      <c r="A130" s="1">
        <v>124</v>
      </c>
      <c r="B130" s="2" t="s">
        <v>1233</v>
      </c>
      <c r="C130" s="2" t="s">
        <v>692</v>
      </c>
      <c r="D130" s="2" t="s">
        <v>1059</v>
      </c>
      <c r="E130" s="3" t="s">
        <v>48</v>
      </c>
      <c r="F130" s="3" t="s">
        <v>1339</v>
      </c>
      <c r="G130" s="3" t="s">
        <v>1583</v>
      </c>
      <c r="H130" s="2" t="str">
        <f>HYPERLINK("https://ovidsp.ovid.com/ovidweb.cgi?T=JS&amp;NEWS=n&amp;CSC=Y&amp;PAGE=toc&amp;D=ovft&amp;AN=00001703-000000000-00000","https://ovidsp.ovid.com/ovidweb.cgi?T=JS&amp;NEWS=n&amp;CSC=Y&amp;PAGE=toc&amp;D=ovft&amp;AN=00001703-000000000-00000")</f>
        <v>https://ovidsp.ovid.com/ovidweb.cgi?T=JS&amp;NEWS=n&amp;CSC=Y&amp;PAGE=toc&amp;D=ovft&amp;AN=00001703-000000000-00000</v>
      </c>
    </row>
    <row r="131" spans="1:8" ht="24.6" customHeight="1" x14ac:dyDescent="0.3">
      <c r="A131" s="1">
        <v>125</v>
      </c>
      <c r="B131" s="2" t="s">
        <v>1233</v>
      </c>
      <c r="C131" s="2" t="s">
        <v>693</v>
      </c>
      <c r="D131" s="2" t="s">
        <v>1060</v>
      </c>
      <c r="E131" s="3" t="s">
        <v>49</v>
      </c>
      <c r="F131" s="3" t="s">
        <v>1339</v>
      </c>
      <c r="G131" s="3" t="s">
        <v>1583</v>
      </c>
      <c r="H131" s="2" t="str">
        <f>HYPERLINK("https://ovidsp.ovid.com/ovidweb.cgi?T=JS&amp;NEWS=n&amp;CSC=Y&amp;PAGE=toc&amp;D=ovft&amp;AN=00001622-000000000-00000","https://ovidsp.ovid.com/ovidweb.cgi?T=JS&amp;NEWS=n&amp;CSC=Y&amp;PAGE=toc&amp;D=ovft&amp;AN=00001622-000000000-00000")</f>
        <v>https://ovidsp.ovid.com/ovidweb.cgi?T=JS&amp;NEWS=n&amp;CSC=Y&amp;PAGE=toc&amp;D=ovft&amp;AN=00001622-000000000-00000</v>
      </c>
    </row>
    <row r="132" spans="1:8" ht="24.6" customHeight="1" x14ac:dyDescent="0.3">
      <c r="A132" s="1">
        <v>126</v>
      </c>
      <c r="B132" s="2" t="s">
        <v>1233</v>
      </c>
      <c r="C132" s="2" t="s">
        <v>694</v>
      </c>
      <c r="D132" s="2" t="s">
        <v>1061</v>
      </c>
      <c r="E132" s="3" t="s">
        <v>50</v>
      </c>
      <c r="F132" s="3" t="s">
        <v>1336</v>
      </c>
      <c r="G132" s="3" t="s">
        <v>1583</v>
      </c>
      <c r="H132" s="2" t="str">
        <f>HYPERLINK("https://ovidsp.ovid.com/ovidweb.cgi?T=JS&amp;NEWS=n&amp;CSC=Y&amp;PAGE=toc&amp;D=ovft&amp;AN=00055735-000000000-00000","https://ovidsp.ovid.com/ovidweb.cgi?T=JS&amp;NEWS=n&amp;CSC=Y&amp;PAGE=toc&amp;D=ovft&amp;AN=00055735-000000000-00000")</f>
        <v>https://ovidsp.ovid.com/ovidweb.cgi?T=JS&amp;NEWS=n&amp;CSC=Y&amp;PAGE=toc&amp;D=ovft&amp;AN=00055735-000000000-00000</v>
      </c>
    </row>
    <row r="133" spans="1:8" ht="24.6" customHeight="1" x14ac:dyDescent="0.3">
      <c r="A133" s="1">
        <v>127</v>
      </c>
      <c r="B133" s="2" t="s">
        <v>1233</v>
      </c>
      <c r="C133" s="2" t="s">
        <v>695</v>
      </c>
      <c r="D133" s="2" t="s">
        <v>1062</v>
      </c>
      <c r="E133" s="3" t="s">
        <v>51</v>
      </c>
      <c r="F133" s="3" t="s">
        <v>1250</v>
      </c>
      <c r="G133" s="3" t="s">
        <v>1583</v>
      </c>
      <c r="H133" s="2" t="str">
        <f>HYPERLINK("https://ovidsp.ovid.com/ovidweb.cgi?T=JS&amp;NEWS=n&amp;CSC=Y&amp;PAGE=toc&amp;D=ovft&amp;AN=00075200-000000000-00000","https://ovidsp.ovid.com/ovidweb.cgi?T=JS&amp;NEWS=n&amp;CSC=Y&amp;PAGE=toc&amp;D=ovft&amp;AN=00075200-000000000-00000")</f>
        <v>https://ovidsp.ovid.com/ovidweb.cgi?T=JS&amp;NEWS=n&amp;CSC=Y&amp;PAGE=toc&amp;D=ovft&amp;AN=00075200-000000000-00000</v>
      </c>
    </row>
    <row r="134" spans="1:8" ht="24.6" customHeight="1" x14ac:dyDescent="0.3">
      <c r="A134" s="1">
        <v>128</v>
      </c>
      <c r="B134" s="2" t="s">
        <v>1233</v>
      </c>
      <c r="C134" s="2" t="s">
        <v>696</v>
      </c>
      <c r="D134" s="2" t="s">
        <v>1063</v>
      </c>
      <c r="E134" s="3" t="s">
        <v>52</v>
      </c>
      <c r="F134" s="3" t="s">
        <v>1340</v>
      </c>
      <c r="G134" s="3" t="s">
        <v>1448</v>
      </c>
      <c r="H134" s="2" t="str">
        <f>HYPERLINK("https://ovidsp.ovid.com/ovidweb.cgi?T=JS&amp;NEWS=n&amp;CSC=Y&amp;PAGE=toc&amp;D=ovft&amp;AN=00001433-000000000-00000","https://ovidsp.ovid.com/ovidweb.cgi?T=JS&amp;NEWS=n&amp;CSC=Y&amp;PAGE=toc&amp;D=ovft&amp;AN=00001433-000000000-00000")</f>
        <v>https://ovidsp.ovid.com/ovidweb.cgi?T=JS&amp;NEWS=n&amp;CSC=Y&amp;PAGE=toc&amp;D=ovft&amp;AN=00001433-000000000-00000</v>
      </c>
    </row>
    <row r="135" spans="1:8" ht="24.6" customHeight="1" x14ac:dyDescent="0.3">
      <c r="A135" s="1">
        <v>129</v>
      </c>
      <c r="B135" s="2" t="s">
        <v>1233</v>
      </c>
      <c r="C135" s="2" t="s">
        <v>697</v>
      </c>
      <c r="D135" s="2" t="s">
        <v>1064</v>
      </c>
      <c r="E135" s="3" t="s">
        <v>53</v>
      </c>
      <c r="F135" s="3" t="s">
        <v>1341</v>
      </c>
      <c r="G135" s="3" t="s">
        <v>1583</v>
      </c>
      <c r="H135" s="2" t="str">
        <f>HYPERLINK("https://ovidsp.ovid.com/ovidweb.cgi?T=JS&amp;NEWS=n&amp;CSC=Y&amp;PAGE=toc&amp;D=ovft&amp;AN=00020840-000000000-00000","https://ovidsp.ovid.com/ovidweb.cgi?T=JS&amp;NEWS=n&amp;CSC=Y&amp;PAGE=toc&amp;D=ovft&amp;AN=00020840-000000000-00000")</f>
        <v>https://ovidsp.ovid.com/ovidweb.cgi?T=JS&amp;NEWS=n&amp;CSC=Y&amp;PAGE=toc&amp;D=ovft&amp;AN=00020840-000000000-00000</v>
      </c>
    </row>
    <row r="136" spans="1:8" ht="24.6" customHeight="1" x14ac:dyDescent="0.3">
      <c r="A136" s="1">
        <v>130</v>
      </c>
      <c r="B136" s="2" t="s">
        <v>1233</v>
      </c>
      <c r="C136" s="2" t="s">
        <v>698</v>
      </c>
      <c r="D136" s="2" t="s">
        <v>1065</v>
      </c>
      <c r="E136" s="3" t="s">
        <v>54</v>
      </c>
      <c r="F136" s="3" t="s">
        <v>1339</v>
      </c>
      <c r="G136" s="3" t="s">
        <v>1583</v>
      </c>
      <c r="H136" s="2" t="str">
        <f>HYPERLINK("https://ovidsp.ovid.com/ovidweb.cgi?T=JS&amp;NEWS=n&amp;CSC=Y&amp;PAGE=toc&amp;D=ovft&amp;AN=00008480-000000000-00000","https://ovidsp.ovid.com/ovidweb.cgi?T=JS&amp;NEWS=n&amp;CSC=Y&amp;PAGE=toc&amp;D=ovft&amp;AN=00008480-000000000-00000")</f>
        <v>https://ovidsp.ovid.com/ovidweb.cgi?T=JS&amp;NEWS=n&amp;CSC=Y&amp;PAGE=toc&amp;D=ovft&amp;AN=00008480-000000000-00000</v>
      </c>
    </row>
    <row r="137" spans="1:8" ht="24.6" customHeight="1" x14ac:dyDescent="0.3">
      <c r="A137" s="1">
        <v>131</v>
      </c>
      <c r="B137" s="2" t="s">
        <v>1233</v>
      </c>
      <c r="C137" s="2" t="s">
        <v>699</v>
      </c>
      <c r="D137" s="2" t="s">
        <v>1066</v>
      </c>
      <c r="E137" s="3" t="s">
        <v>55</v>
      </c>
      <c r="F137" s="3" t="s">
        <v>1249</v>
      </c>
      <c r="G137" s="3" t="s">
        <v>1583</v>
      </c>
      <c r="H137" s="2" t="str">
        <f>HYPERLINK("https://ovidsp.ovid.com/ovidweb.cgi?T=JS&amp;NEWS=n&amp;CSC=Y&amp;PAGE=toc&amp;D=ovft&amp;AN=00001504-000000000-00000","https://ovidsp.ovid.com/ovidweb.cgi?T=JS&amp;NEWS=n&amp;CSC=Y&amp;PAGE=toc&amp;D=ovft&amp;AN=00001504-000000000-00000")</f>
        <v>https://ovidsp.ovid.com/ovidweb.cgi?T=JS&amp;NEWS=n&amp;CSC=Y&amp;PAGE=toc&amp;D=ovft&amp;AN=00001504-000000000-00000</v>
      </c>
    </row>
    <row r="138" spans="1:8" ht="24.6" customHeight="1" x14ac:dyDescent="0.3">
      <c r="A138" s="1">
        <v>132</v>
      </c>
      <c r="B138" s="2" t="s">
        <v>1233</v>
      </c>
      <c r="C138" s="2" t="s">
        <v>700</v>
      </c>
      <c r="D138" s="2" t="s">
        <v>1067</v>
      </c>
      <c r="E138" s="3" t="s">
        <v>56</v>
      </c>
      <c r="F138" s="3" t="s">
        <v>1279</v>
      </c>
      <c r="G138" s="3" t="s">
        <v>1583</v>
      </c>
      <c r="H138" s="2" t="str">
        <f>HYPERLINK("https://ovidsp.ovid.com/ovidweb.cgi?T=JS&amp;NEWS=n&amp;CSC=Y&amp;PAGE=toc&amp;D=ovft&amp;AN=00063198-000000000-00000","https://ovidsp.ovid.com/ovidweb.cgi?T=JS&amp;NEWS=n&amp;CSC=Y&amp;PAGE=toc&amp;D=ovft&amp;AN=00063198-000000000-00000")</f>
        <v>https://ovidsp.ovid.com/ovidweb.cgi?T=JS&amp;NEWS=n&amp;CSC=Y&amp;PAGE=toc&amp;D=ovft&amp;AN=00063198-000000000-00000</v>
      </c>
    </row>
    <row r="139" spans="1:8" ht="24.6" customHeight="1" x14ac:dyDescent="0.3">
      <c r="A139" s="1">
        <v>133</v>
      </c>
      <c r="B139" s="2" t="s">
        <v>1233</v>
      </c>
      <c r="C139" s="2" t="s">
        <v>701</v>
      </c>
      <c r="D139" s="2" t="s">
        <v>1068</v>
      </c>
      <c r="E139" s="3" t="s">
        <v>57</v>
      </c>
      <c r="F139" s="3" t="s">
        <v>1342</v>
      </c>
      <c r="G139" s="3" t="s">
        <v>1583</v>
      </c>
      <c r="H139" s="2" t="str">
        <f>HYPERLINK("https://ovidsp.ovid.com/ovidweb.cgi?T=JS&amp;NEWS=n&amp;CSC=Y&amp;PAGE=toc&amp;D=ovft&amp;AN=00002281-000000000-00000","https://ovidsp.ovid.com/ovidweb.cgi?T=JS&amp;NEWS=n&amp;CSC=Y&amp;PAGE=toc&amp;D=ovft&amp;AN=00002281-000000000-00000")</f>
        <v>https://ovidsp.ovid.com/ovidweb.cgi?T=JS&amp;NEWS=n&amp;CSC=Y&amp;PAGE=toc&amp;D=ovft&amp;AN=00002281-000000000-00000</v>
      </c>
    </row>
    <row r="140" spans="1:8" ht="24.6" customHeight="1" x14ac:dyDescent="0.3">
      <c r="A140" s="1">
        <v>134</v>
      </c>
      <c r="B140" s="2" t="s">
        <v>1233</v>
      </c>
      <c r="C140" s="2" t="s">
        <v>702</v>
      </c>
      <c r="D140" s="2" t="s">
        <v>499</v>
      </c>
      <c r="E140" s="3" t="s">
        <v>58</v>
      </c>
      <c r="F140" s="3" t="s">
        <v>1343</v>
      </c>
      <c r="G140" s="3" t="s">
        <v>1583</v>
      </c>
      <c r="H140" s="2" t="str">
        <f>HYPERLINK("https://ovidsp.ovid.com/ovidweb.cgi?T=JS&amp;NEWS=n&amp;CSC=Y&amp;PAGE=toc&amp;D=ovft&amp;AN=01263393-000000000-00000","https://ovidsp.ovid.com/ovidweb.cgi?T=JS&amp;NEWS=n&amp;CSC=Y&amp;PAGE=toc&amp;D=ovft&amp;AN=01263393-000000000-00000")</f>
        <v>https://ovidsp.ovid.com/ovidweb.cgi?T=JS&amp;NEWS=n&amp;CSC=Y&amp;PAGE=toc&amp;D=ovft&amp;AN=01263393-000000000-00000</v>
      </c>
    </row>
    <row r="141" spans="1:8" ht="24.6" customHeight="1" x14ac:dyDescent="0.3">
      <c r="A141" s="1">
        <v>135</v>
      </c>
      <c r="B141" s="2" t="s">
        <v>1233</v>
      </c>
      <c r="C141" s="2" t="s">
        <v>703</v>
      </c>
      <c r="D141" s="2" t="s">
        <v>1069</v>
      </c>
      <c r="E141" s="3" t="s">
        <v>59</v>
      </c>
      <c r="F141" s="3" t="s">
        <v>1344</v>
      </c>
      <c r="G141" s="3" t="s">
        <v>1583</v>
      </c>
      <c r="H141" s="2" t="str">
        <f>HYPERLINK("https://ovidsp.ovid.com/ovidweb.cgi?T=JS&amp;NEWS=n&amp;CSC=Y&amp;PAGE=toc&amp;D=ovft&amp;AN=00042307-000000000-00000","https://ovidsp.ovid.com/ovidweb.cgi?T=JS&amp;NEWS=n&amp;CSC=Y&amp;PAGE=toc&amp;D=ovft&amp;AN=00042307-000000000-00000")</f>
        <v>https://ovidsp.ovid.com/ovidweb.cgi?T=JS&amp;NEWS=n&amp;CSC=Y&amp;PAGE=toc&amp;D=ovft&amp;AN=00042307-000000000-00000</v>
      </c>
    </row>
    <row r="142" spans="1:8" ht="24.6" customHeight="1" x14ac:dyDescent="0.3">
      <c r="A142" s="1">
        <v>136</v>
      </c>
      <c r="B142" s="2" t="s">
        <v>1233</v>
      </c>
      <c r="C142" s="2" t="s">
        <v>499</v>
      </c>
      <c r="D142" s="2" t="s">
        <v>517</v>
      </c>
      <c r="E142" s="3" t="s">
        <v>60</v>
      </c>
      <c r="F142" s="3" t="s">
        <v>1303</v>
      </c>
      <c r="G142" s="3" t="s">
        <v>1583</v>
      </c>
      <c r="H142" s="2" t="str">
        <f>HYPERLINK("https://ovidsp.ovid.com/ovidweb.cgi?T=JS&amp;NEWS=n&amp;CSC=Y&amp;PAGE=toc&amp;D=ovft&amp;AN=01337441-000000000-00000","https://ovidsp.ovid.com/ovidweb.cgi?T=JS&amp;NEWS=n&amp;CSC=Y&amp;PAGE=toc&amp;D=ovft&amp;AN=01337441-000000000-00000")</f>
        <v>https://ovidsp.ovid.com/ovidweb.cgi?T=JS&amp;NEWS=n&amp;CSC=Y&amp;PAGE=toc&amp;D=ovft&amp;AN=01337441-000000000-00000</v>
      </c>
    </row>
    <row r="143" spans="1:8" ht="24.6" customHeight="1" x14ac:dyDescent="0.3">
      <c r="A143" s="1">
        <v>137</v>
      </c>
      <c r="B143" s="2" t="s">
        <v>1233</v>
      </c>
      <c r="C143" s="2" t="s">
        <v>704</v>
      </c>
      <c r="D143" s="2" t="s">
        <v>1070</v>
      </c>
      <c r="E143" s="3" t="s">
        <v>61</v>
      </c>
      <c r="F143" s="3" t="s">
        <v>1345</v>
      </c>
      <c r="G143" s="3" t="s">
        <v>1526</v>
      </c>
      <c r="H143" s="2" t="str">
        <f>HYPERLINK("https://ovidsp.ovid.com/ovidweb.cgi?T=JS&amp;NEWS=n&amp;CSC=Y&amp;PAGE=toc&amp;D=ovft&amp;AN=01271212-000000000-00000","https://ovidsp.ovid.com/ovidweb.cgi?T=JS&amp;NEWS=n&amp;CSC=Y&amp;PAGE=toc&amp;D=ovft&amp;AN=01271212-000000000-00000")</f>
        <v>https://ovidsp.ovid.com/ovidweb.cgi?T=JS&amp;NEWS=n&amp;CSC=Y&amp;PAGE=toc&amp;D=ovft&amp;AN=01271212-000000000-00000</v>
      </c>
    </row>
    <row r="144" spans="1:8" ht="24.6" customHeight="1" x14ac:dyDescent="0.3">
      <c r="A144" s="1">
        <v>138</v>
      </c>
      <c r="B144" s="2" t="s">
        <v>1233</v>
      </c>
      <c r="C144" s="2" t="s">
        <v>499</v>
      </c>
      <c r="D144" s="2" t="s">
        <v>518</v>
      </c>
      <c r="E144" s="3" t="s">
        <v>62</v>
      </c>
      <c r="F144" s="3" t="s">
        <v>1346</v>
      </c>
      <c r="G144" s="3" t="s">
        <v>1583</v>
      </c>
      <c r="H144" s="2" t="str">
        <f>HYPERLINK("https://ovidsp.ovid.com/ovidweb.cgi?T=JS&amp;NEWS=n&amp;CSC=Y&amp;PAGE=toc&amp;D=ovft&amp;AN=00149619-000000000-00000","https://ovidsp.ovid.com/ovidweb.cgi?T=JS&amp;NEWS=n&amp;CSC=Y&amp;PAGE=toc&amp;D=ovft&amp;AN=00149619-000000000-00000")</f>
        <v>https://ovidsp.ovid.com/ovidweb.cgi?T=JS&amp;NEWS=n&amp;CSC=Y&amp;PAGE=toc&amp;D=ovft&amp;AN=00149619-000000000-00000</v>
      </c>
    </row>
    <row r="145" spans="1:8" ht="24.6" customHeight="1" x14ac:dyDescent="0.3">
      <c r="A145" s="1">
        <v>139</v>
      </c>
      <c r="B145" s="2" t="s">
        <v>1233</v>
      </c>
      <c r="C145" s="2" t="s">
        <v>705</v>
      </c>
      <c r="D145" s="2" t="s">
        <v>499</v>
      </c>
      <c r="E145" s="3" t="s">
        <v>63</v>
      </c>
      <c r="F145" s="3" t="s">
        <v>1347</v>
      </c>
      <c r="G145" s="3" t="s">
        <v>1583</v>
      </c>
      <c r="H145" s="2" t="str">
        <f>HYPERLINK("https://ovidsp.ovid.com/ovidweb.cgi?T=JS&amp;NEWS=n&amp;CSC=Y&amp;PAGE=toc&amp;D=ovft&amp;AN=01330296-000000000-00000","https://ovidsp.ovid.com/ovidweb.cgi?T=JS&amp;NEWS=n&amp;CSC=Y&amp;PAGE=toc&amp;D=ovft&amp;AN=01330296-000000000-00000")</f>
        <v>https://ovidsp.ovid.com/ovidweb.cgi?T=JS&amp;NEWS=n&amp;CSC=Y&amp;PAGE=toc&amp;D=ovft&amp;AN=01330296-000000000-00000</v>
      </c>
    </row>
    <row r="146" spans="1:8" ht="24.6" customHeight="1" x14ac:dyDescent="0.3">
      <c r="A146" s="1">
        <v>140</v>
      </c>
      <c r="B146" s="2" t="s">
        <v>1233</v>
      </c>
      <c r="C146" s="2" t="s">
        <v>706</v>
      </c>
      <c r="D146" s="2" t="s">
        <v>1071</v>
      </c>
      <c r="E146" s="3" t="s">
        <v>64</v>
      </c>
      <c r="F146" s="3" t="s">
        <v>1279</v>
      </c>
      <c r="G146" s="3" t="s">
        <v>1583</v>
      </c>
      <c r="H146" s="2" t="str">
        <f>HYPERLINK("https://ovidsp.ovid.com/ovidweb.cgi?T=JS&amp;NEWS=n&amp;CSC=Y&amp;PAGE=toc&amp;D=ovft&amp;AN=00042728-000000000-00000","https://ovidsp.ovid.com/ovidweb.cgi?T=JS&amp;NEWS=n&amp;CSC=Y&amp;PAGE=toc&amp;D=ovft&amp;AN=00042728-000000000-00000")</f>
        <v>https://ovidsp.ovid.com/ovidweb.cgi?T=JS&amp;NEWS=n&amp;CSC=Y&amp;PAGE=toc&amp;D=ovft&amp;AN=00042728-000000000-00000</v>
      </c>
    </row>
    <row r="147" spans="1:8" ht="24.6" customHeight="1" x14ac:dyDescent="0.3">
      <c r="A147" s="1">
        <v>141</v>
      </c>
      <c r="B147" s="2" t="s">
        <v>1233</v>
      </c>
      <c r="C147" s="2" t="s">
        <v>499</v>
      </c>
      <c r="D147" s="2" t="s">
        <v>519</v>
      </c>
      <c r="E147" s="3" t="s">
        <v>65</v>
      </c>
      <c r="F147" s="3" t="s">
        <v>1348</v>
      </c>
      <c r="G147" s="3" t="s">
        <v>1583</v>
      </c>
      <c r="H147" s="2" t="str">
        <f>HYPERLINK("https://ovidsp.ovid.com/ovidweb.cgi?T=JS&amp;NEWS=n&amp;CSC=Y&amp;PAGE=toc&amp;D=ovft&amp;AN=02273349-000000000-00000","https://ovidsp.ovid.com/ovidweb.cgi?T=JS&amp;NEWS=n&amp;CSC=Y&amp;PAGE=toc&amp;D=ovft&amp;AN=02273349-000000000-00000")</f>
        <v>https://ovidsp.ovid.com/ovidweb.cgi?T=JS&amp;NEWS=n&amp;CSC=Y&amp;PAGE=toc&amp;D=ovft&amp;AN=02273349-000000000-00000</v>
      </c>
    </row>
    <row r="148" spans="1:8" ht="24.6" customHeight="1" x14ac:dyDescent="0.3">
      <c r="A148" s="1">
        <v>142</v>
      </c>
      <c r="B148" s="2" t="s">
        <v>1233</v>
      </c>
      <c r="C148" s="2" t="s">
        <v>707</v>
      </c>
      <c r="D148" s="2" t="s">
        <v>1072</v>
      </c>
      <c r="E148" s="3" t="s">
        <v>66</v>
      </c>
      <c r="F148" s="3" t="s">
        <v>1240</v>
      </c>
      <c r="G148" s="3" t="s">
        <v>1583</v>
      </c>
      <c r="H148" s="2" t="str">
        <f>HYPERLINK("https://ovidsp.ovid.com/ovidweb.cgi?T=JS&amp;NEWS=n&amp;CSC=Y&amp;PAGE=toc&amp;D=ovft&amp;AN=00003465-000000000-00000","https://ovidsp.ovid.com/ovidweb.cgi?T=JS&amp;NEWS=n&amp;CSC=Y&amp;PAGE=toc&amp;D=ovft&amp;AN=00003465-000000000-00000")</f>
        <v>https://ovidsp.ovid.com/ovidweb.cgi?T=JS&amp;NEWS=n&amp;CSC=Y&amp;PAGE=toc&amp;D=ovft&amp;AN=00003465-000000000-00000</v>
      </c>
    </row>
    <row r="149" spans="1:8" ht="24.6" customHeight="1" x14ac:dyDescent="0.3">
      <c r="A149" s="1">
        <v>143</v>
      </c>
      <c r="B149" s="2" t="s">
        <v>1233</v>
      </c>
      <c r="C149" s="2" t="s">
        <v>708</v>
      </c>
      <c r="D149" s="2" t="s">
        <v>499</v>
      </c>
      <c r="E149" s="3" t="s">
        <v>67</v>
      </c>
      <c r="F149" s="3" t="s">
        <v>1349</v>
      </c>
      <c r="G149" s="3" t="s">
        <v>1583</v>
      </c>
      <c r="H149" s="2" t="str">
        <f>HYPERLINK("https://ovidsp.ovid.com/ovidweb.cgi?T=JS&amp;NEWS=n&amp;CSC=Y&amp;PAGE=toc&amp;D=ovft&amp;AN=00003453-000000000-00000","https://ovidsp.ovid.com/ovidweb.cgi?T=JS&amp;NEWS=n&amp;CSC=Y&amp;PAGE=toc&amp;D=ovft&amp;AN=00003453-000000000-00000")</f>
        <v>https://ovidsp.ovid.com/ovidweb.cgi?T=JS&amp;NEWS=n&amp;CSC=Y&amp;PAGE=toc&amp;D=ovft&amp;AN=00003453-000000000-00000</v>
      </c>
    </row>
    <row r="150" spans="1:8" ht="24.6" customHeight="1" x14ac:dyDescent="0.3">
      <c r="A150" s="1">
        <v>144</v>
      </c>
      <c r="B150" s="2" t="s">
        <v>1233</v>
      </c>
      <c r="C150" s="2" t="s">
        <v>499</v>
      </c>
      <c r="D150" s="2" t="s">
        <v>520</v>
      </c>
      <c r="E150" s="3" t="s">
        <v>68</v>
      </c>
      <c r="F150" s="3" t="s">
        <v>1350</v>
      </c>
      <c r="G150" s="3" t="s">
        <v>1583</v>
      </c>
      <c r="H150" s="2" t="str">
        <f>HYPERLINK("https://ovidsp.ovid.com/ovidweb.cgi?T=JS&amp;NEWS=n&amp;CSC=Y&amp;PAGE=toc&amp;D=ovft&amp;AN=00003446-000000000-00000","https://ovidsp.ovid.com/ovidweb.cgi?T=JS&amp;NEWS=n&amp;CSC=Y&amp;PAGE=toc&amp;D=ovft&amp;AN=00003446-000000000-00000")</f>
        <v>https://ovidsp.ovid.com/ovidweb.cgi?T=JS&amp;NEWS=n&amp;CSC=Y&amp;PAGE=toc&amp;D=ovft&amp;AN=00003446-000000000-00000</v>
      </c>
    </row>
    <row r="151" spans="1:8" ht="24.6" customHeight="1" x14ac:dyDescent="0.3">
      <c r="A151" s="1">
        <v>145</v>
      </c>
      <c r="B151" s="2" t="s">
        <v>1233</v>
      </c>
      <c r="C151" s="2" t="s">
        <v>499</v>
      </c>
      <c r="D151" s="2" t="s">
        <v>521</v>
      </c>
      <c r="E151" s="3" t="s">
        <v>69</v>
      </c>
      <c r="F151" s="3" t="s">
        <v>1351</v>
      </c>
      <c r="G151" s="3" t="s">
        <v>1583</v>
      </c>
      <c r="H151" s="2" t="str">
        <f>HYPERLINK("https://ovidsp.ovid.com/ovidweb.cgi?T=JS&amp;NEWS=n&amp;CSC=Y&amp;PAGE=toc&amp;D=ovft&amp;AN=02144603-000000000-00000","https://ovidsp.ovid.com/ovidweb.cgi?T=JS&amp;NEWS=n&amp;CSC=Y&amp;PAGE=toc&amp;D=ovft&amp;AN=02144603-000000000-00000")</f>
        <v>https://ovidsp.ovid.com/ovidweb.cgi?T=JS&amp;NEWS=n&amp;CSC=Y&amp;PAGE=toc&amp;D=ovft&amp;AN=02144603-000000000-00000</v>
      </c>
    </row>
    <row r="152" spans="1:8" ht="24.6" customHeight="1" x14ac:dyDescent="0.3">
      <c r="A152" s="1">
        <v>146</v>
      </c>
      <c r="B152" s="2" t="s">
        <v>1233</v>
      </c>
      <c r="C152" s="2" t="s">
        <v>499</v>
      </c>
      <c r="D152" s="2" t="s">
        <v>522</v>
      </c>
      <c r="E152" s="3" t="s">
        <v>70</v>
      </c>
      <c r="F152" s="3" t="s">
        <v>1242</v>
      </c>
      <c r="G152" s="3" t="s">
        <v>1583</v>
      </c>
      <c r="H152" s="2" t="str">
        <f>HYPERLINK("https://ovidsp.ovid.com/ovidweb.cgi?T=JS&amp;NEWS=n&amp;CSC=Y&amp;PAGE=toc&amp;D=ovft&amp;AN=02211145-000000000-00000","https://ovidsp.ovid.com/ovidweb.cgi?T=JS&amp;NEWS=n&amp;CSC=Y&amp;PAGE=toc&amp;D=ovft&amp;AN=02211145-000000000-00000")</f>
        <v>https://ovidsp.ovid.com/ovidweb.cgi?T=JS&amp;NEWS=n&amp;CSC=Y&amp;PAGE=toc&amp;D=ovft&amp;AN=02211145-000000000-00000</v>
      </c>
    </row>
    <row r="153" spans="1:8" ht="24.6" customHeight="1" x14ac:dyDescent="0.3">
      <c r="A153" s="1">
        <v>147</v>
      </c>
      <c r="B153" s="2" t="s">
        <v>1233</v>
      </c>
      <c r="C153" s="2" t="s">
        <v>709</v>
      </c>
      <c r="D153" s="2" t="s">
        <v>499</v>
      </c>
      <c r="E153" s="3" t="s">
        <v>71</v>
      </c>
      <c r="F153" s="3" t="s">
        <v>1240</v>
      </c>
      <c r="G153" s="3" t="s">
        <v>1583</v>
      </c>
      <c r="H153" s="2" t="str">
        <f>HYPERLINK("https://ovidsp.ovid.com/ovidweb.cgi?T=JS&amp;NEWS=n&amp;CSC=Y&amp;PAGE=toc&amp;D=ovft&amp;AN=00132981-000000000-00000","https://ovidsp.ovid.com/ovidweb.cgi?T=JS&amp;NEWS=n&amp;CSC=Y&amp;PAGE=toc&amp;D=ovft&amp;AN=00132981-000000000-00000")</f>
        <v>https://ovidsp.ovid.com/ovidweb.cgi?T=JS&amp;NEWS=n&amp;CSC=Y&amp;PAGE=toc&amp;D=ovft&amp;AN=00132981-000000000-00000</v>
      </c>
    </row>
    <row r="154" spans="1:8" ht="24.6" customHeight="1" x14ac:dyDescent="0.3">
      <c r="A154" s="1">
        <v>148</v>
      </c>
      <c r="B154" s="2" t="s">
        <v>1233</v>
      </c>
      <c r="C154" s="2" t="s">
        <v>710</v>
      </c>
      <c r="D154" s="2" t="s">
        <v>1073</v>
      </c>
      <c r="E154" s="3" t="s">
        <v>72</v>
      </c>
      <c r="F154" s="3" t="s">
        <v>1352</v>
      </c>
      <c r="G154" s="3" t="s">
        <v>1583</v>
      </c>
      <c r="H154" s="2" t="str">
        <f>HYPERLINK("https://ovidsp.ovid.com/ovidweb.cgi?T=JS&amp;NEWS=n&amp;CSC=Y&amp;PAGE=toc&amp;D=ovft&amp;AN=01713670-000000000-00000","https://ovidsp.ovid.com/ovidweb.cgi?T=JS&amp;NEWS=n&amp;CSC=Y&amp;PAGE=toc&amp;D=ovft&amp;AN=01713670-000000000-00000")</f>
        <v>https://ovidsp.ovid.com/ovidweb.cgi?T=JS&amp;NEWS=n&amp;CSC=Y&amp;PAGE=toc&amp;D=ovft&amp;AN=01713670-000000000-00000</v>
      </c>
    </row>
    <row r="155" spans="1:8" ht="24.6" customHeight="1" x14ac:dyDescent="0.3">
      <c r="A155" s="1">
        <v>149</v>
      </c>
      <c r="B155" s="2" t="s">
        <v>1233</v>
      </c>
      <c r="C155" s="2" t="s">
        <v>499</v>
      </c>
      <c r="D155" s="2" t="s">
        <v>523</v>
      </c>
      <c r="E155" s="3" t="s">
        <v>73</v>
      </c>
      <c r="F155" s="3" t="s">
        <v>1353</v>
      </c>
      <c r="G155" s="3" t="s">
        <v>1583</v>
      </c>
      <c r="H155" s="2" t="str">
        <f>HYPERLINK("https://ovidsp.ovid.com/ovidweb.cgi?T=JS&amp;NEWS=n&amp;CSC=Y&amp;PAGE=toc&amp;D=ovft&amp;AN=01984727-000000000-00000","https://ovidsp.ovid.com/ovidweb.cgi?T=JS&amp;NEWS=n&amp;CSC=Y&amp;PAGE=toc&amp;D=ovft&amp;AN=01984727-000000000-00000")</f>
        <v>https://ovidsp.ovid.com/ovidweb.cgi?T=JS&amp;NEWS=n&amp;CSC=Y&amp;PAGE=toc&amp;D=ovft&amp;AN=01984727-000000000-00000</v>
      </c>
    </row>
    <row r="156" spans="1:8" ht="24.6" customHeight="1" x14ac:dyDescent="0.3">
      <c r="A156" s="1">
        <v>150</v>
      </c>
      <c r="B156" s="2" t="s">
        <v>1233</v>
      </c>
      <c r="C156" s="2" t="s">
        <v>711</v>
      </c>
      <c r="D156" s="2" t="s">
        <v>499</v>
      </c>
      <c r="E156" s="3" t="s">
        <v>74</v>
      </c>
      <c r="F156" s="3" t="s">
        <v>1320</v>
      </c>
      <c r="G156" s="3" t="s">
        <v>1583</v>
      </c>
      <c r="H156" s="2" t="str">
        <f>HYPERLINK("https://ovidsp.ovid.com/ovidweb.cgi?T=JS&amp;NEWS=n&amp;CSC=Y&amp;PAGE=toc&amp;D=ovft&amp;AN=00001648-000000000-00000","https://ovidsp.ovid.com/ovidweb.cgi?T=JS&amp;NEWS=n&amp;CSC=Y&amp;PAGE=toc&amp;D=ovft&amp;AN=00001648-000000000-00000")</f>
        <v>https://ovidsp.ovid.com/ovidweb.cgi?T=JS&amp;NEWS=n&amp;CSC=Y&amp;PAGE=toc&amp;D=ovft&amp;AN=00001648-000000000-00000</v>
      </c>
    </row>
    <row r="157" spans="1:8" ht="24.6" customHeight="1" x14ac:dyDescent="0.3">
      <c r="A157" s="1">
        <v>151</v>
      </c>
      <c r="B157" s="2" t="s">
        <v>1233</v>
      </c>
      <c r="C157" s="2" t="s">
        <v>712</v>
      </c>
      <c r="D157" s="2" t="s">
        <v>1074</v>
      </c>
      <c r="E157" s="3" t="s">
        <v>75</v>
      </c>
      <c r="F157" s="3" t="s">
        <v>1250</v>
      </c>
      <c r="G157" s="3" t="s">
        <v>1583</v>
      </c>
      <c r="H157" s="2" t="str">
        <f>HYPERLINK("https://ovidsp.ovid.com/ovidweb.cgi?T=JS&amp;NEWS=n&amp;CSC=Y&amp;PAGE=toc&amp;D=ovft&amp;AN=00003643-000000000-00000","https://ovidsp.ovid.com/ovidweb.cgi?T=JS&amp;NEWS=n&amp;CSC=Y&amp;PAGE=toc&amp;D=ovft&amp;AN=00003643-000000000-00000")</f>
        <v>https://ovidsp.ovid.com/ovidweb.cgi?T=JS&amp;NEWS=n&amp;CSC=Y&amp;PAGE=toc&amp;D=ovft&amp;AN=00003643-000000000-00000</v>
      </c>
    </row>
    <row r="158" spans="1:8" ht="24.6" customHeight="1" x14ac:dyDescent="0.3">
      <c r="A158" s="1">
        <v>152</v>
      </c>
      <c r="B158" s="2" t="s">
        <v>1233</v>
      </c>
      <c r="C158" s="2" t="s">
        <v>713</v>
      </c>
      <c r="D158" s="2" t="s">
        <v>499</v>
      </c>
      <c r="E158" s="3" t="s">
        <v>76</v>
      </c>
      <c r="F158" s="3" t="s">
        <v>1354</v>
      </c>
      <c r="G158" s="3" t="s">
        <v>1583</v>
      </c>
      <c r="H158" s="2" t="str">
        <f>HYPERLINK("https://ovidsp.ovid.com/ovidweb.cgi?T=JS&amp;NEWS=n&amp;CSC=Y&amp;PAGE=toc&amp;D=ovft&amp;AN=02260475-000000000-00000","https://ovidsp.ovid.com/ovidweb.cgi?T=JS&amp;NEWS=n&amp;CSC=Y&amp;PAGE=toc&amp;D=ovft&amp;AN=02260475-000000000-00000")</f>
        <v>https://ovidsp.ovid.com/ovidweb.cgi?T=JS&amp;NEWS=n&amp;CSC=Y&amp;PAGE=toc&amp;D=ovft&amp;AN=02260475-000000000-00000</v>
      </c>
    </row>
    <row r="159" spans="1:8" ht="24.6" customHeight="1" x14ac:dyDescent="0.3">
      <c r="A159" s="1">
        <v>153</v>
      </c>
      <c r="B159" s="2" t="s">
        <v>1233</v>
      </c>
      <c r="C159" s="2" t="s">
        <v>714</v>
      </c>
      <c r="D159" s="2" t="s">
        <v>499</v>
      </c>
      <c r="E159" s="3" t="s">
        <v>77</v>
      </c>
      <c r="F159" s="3" t="s">
        <v>1344</v>
      </c>
      <c r="G159" s="3" t="s">
        <v>1583</v>
      </c>
      <c r="H159" s="2" t="str">
        <f>HYPERLINK("https://ovidsp.ovid.com/ovidweb.cgi?T=JS&amp;NEWS=n&amp;CSC=Y&amp;PAGE=toc&amp;D=ovft&amp;AN=00008469-000000000-00000","https://ovidsp.ovid.com/ovidweb.cgi?T=JS&amp;NEWS=n&amp;CSC=Y&amp;PAGE=toc&amp;D=ovft&amp;AN=00008469-000000000-00000")</f>
        <v>https://ovidsp.ovid.com/ovidweb.cgi?T=JS&amp;NEWS=n&amp;CSC=Y&amp;PAGE=toc&amp;D=ovft&amp;AN=00008469-000000000-00000</v>
      </c>
    </row>
    <row r="160" spans="1:8" ht="24.6" customHeight="1" x14ac:dyDescent="0.3">
      <c r="A160" s="1">
        <v>154</v>
      </c>
      <c r="B160" s="2" t="s">
        <v>1233</v>
      </c>
      <c r="C160" s="2" t="s">
        <v>715</v>
      </c>
      <c r="D160" s="2" t="s">
        <v>499</v>
      </c>
      <c r="E160" s="3" t="s">
        <v>78</v>
      </c>
      <c r="F160" s="3" t="s">
        <v>1355</v>
      </c>
      <c r="G160" s="3" t="s">
        <v>1583</v>
      </c>
      <c r="H160" s="2" t="str">
        <f>HYPERLINK("https://ovidsp.ovid.com/ovidweb.cgi?T=JS&amp;NEWS=n&amp;CSC=Y&amp;PAGE=toc&amp;D=ovft&amp;AN=00063110-000000000-00000","https://ovidsp.ovid.com/ovidweb.cgi?T=JS&amp;NEWS=n&amp;CSC=Y&amp;PAGE=toc&amp;D=ovft&amp;AN=00063110-000000000-00000")</f>
        <v>https://ovidsp.ovid.com/ovidweb.cgi?T=JS&amp;NEWS=n&amp;CSC=Y&amp;PAGE=toc&amp;D=ovft&amp;AN=00063110-000000000-00000</v>
      </c>
    </row>
    <row r="161" spans="1:8" ht="24.6" customHeight="1" x14ac:dyDescent="0.3">
      <c r="A161" s="1">
        <v>155</v>
      </c>
      <c r="B161" s="2" t="s">
        <v>1233</v>
      </c>
      <c r="C161" s="2" t="s">
        <v>716</v>
      </c>
      <c r="D161" s="2" t="s">
        <v>499</v>
      </c>
      <c r="E161" s="3" t="s">
        <v>79</v>
      </c>
      <c r="F161" s="3" t="s">
        <v>1322</v>
      </c>
      <c r="G161" s="3" t="s">
        <v>1583</v>
      </c>
      <c r="H161" s="2" t="str">
        <f>HYPERLINK("https://ovidsp.ovid.com/ovidweb.cgi?T=JS&amp;NEWS=n&amp;CSC=Y&amp;PAGE=toc&amp;D=ovft&amp;AN=00042737-000000000-00000","https://ovidsp.ovid.com/ovidweb.cgi?T=JS&amp;NEWS=n&amp;CSC=Y&amp;PAGE=toc&amp;D=ovft&amp;AN=00042737-000000000-00000")</f>
        <v>https://ovidsp.ovid.com/ovidweb.cgi?T=JS&amp;NEWS=n&amp;CSC=Y&amp;PAGE=toc&amp;D=ovft&amp;AN=00042737-000000000-00000</v>
      </c>
    </row>
    <row r="162" spans="1:8" ht="24.6" customHeight="1" x14ac:dyDescent="0.3">
      <c r="A162" s="1">
        <v>156</v>
      </c>
      <c r="B162" s="2" t="s">
        <v>1233</v>
      </c>
      <c r="C162" s="2" t="s">
        <v>717</v>
      </c>
      <c r="D162" s="2" t="s">
        <v>1075</v>
      </c>
      <c r="E162" s="3" t="s">
        <v>80</v>
      </c>
      <c r="F162" s="3" t="s">
        <v>1237</v>
      </c>
      <c r="G162" s="3" t="s">
        <v>1583</v>
      </c>
      <c r="H162" s="2" t="str">
        <f>HYPERLINK("https://ovidsp.ovid.com/ovidweb.cgi?T=JS&amp;NEWS=n&amp;CSC=Y&amp;PAGE=toc&amp;D=ovft&amp;AN=01517119-000000000-00000","https://ovidsp.ovid.com/ovidweb.cgi?T=JS&amp;NEWS=n&amp;CSC=Y&amp;PAGE=toc&amp;D=ovft&amp;AN=01517119-000000000-00000")</f>
        <v>https://ovidsp.ovid.com/ovidweb.cgi?T=JS&amp;NEWS=n&amp;CSC=Y&amp;PAGE=toc&amp;D=ovft&amp;AN=01517119-000000000-00000</v>
      </c>
    </row>
    <row r="163" spans="1:8" ht="24.6" customHeight="1" x14ac:dyDescent="0.3">
      <c r="A163" s="1">
        <v>157</v>
      </c>
      <c r="B163" s="2" t="s">
        <v>1233</v>
      </c>
      <c r="C163" s="2" t="s">
        <v>718</v>
      </c>
      <c r="D163" s="2" t="s">
        <v>1076</v>
      </c>
      <c r="E163" s="3" t="s">
        <v>81</v>
      </c>
      <c r="F163" s="3" t="s">
        <v>1253</v>
      </c>
      <c r="G163" s="3" t="s">
        <v>1527</v>
      </c>
      <c r="H163" s="2" t="str">
        <f>HYPERLINK("https://ovidsp.ovid.com/ovidweb.cgi?T=JS&amp;NEWS=n&amp;CSC=Y&amp;PAGE=toc&amp;D=ovft&amp;AN=00132578-000000000-00000","https://ovidsp.ovid.com/ovidweb.cgi?T=JS&amp;NEWS=n&amp;CSC=Y&amp;PAGE=toc&amp;D=ovft&amp;AN=00132578-000000000-00000")</f>
        <v>https://ovidsp.ovid.com/ovidweb.cgi?T=JS&amp;NEWS=n&amp;CSC=Y&amp;PAGE=toc&amp;D=ovft&amp;AN=00132578-000000000-00000</v>
      </c>
    </row>
    <row r="164" spans="1:8" ht="24.6" customHeight="1" x14ac:dyDescent="0.3">
      <c r="A164" s="1">
        <v>158</v>
      </c>
      <c r="B164" s="2" t="s">
        <v>1233</v>
      </c>
      <c r="C164" s="2" t="s">
        <v>719</v>
      </c>
      <c r="D164" s="2" t="s">
        <v>1077</v>
      </c>
      <c r="E164" s="3" t="s">
        <v>82</v>
      </c>
      <c r="F164" s="3" t="s">
        <v>1319</v>
      </c>
      <c r="G164" s="3" t="s">
        <v>1528</v>
      </c>
      <c r="H164" s="2" t="str">
        <f>HYPERLINK("https://ovidsp.ovid.com/ovidweb.cgi?T=JS&amp;NEWS=n&amp;CSC=Y&amp;PAGE=toc&amp;D=ovft&amp;AN=01241330-000000000-00000","https://ovidsp.ovid.com/ovidweb.cgi?T=JS&amp;NEWS=n&amp;CSC=Y&amp;PAGE=toc&amp;D=ovft&amp;AN=01241330-000000000-00000")</f>
        <v>https://ovidsp.ovid.com/ovidweb.cgi?T=JS&amp;NEWS=n&amp;CSC=Y&amp;PAGE=toc&amp;D=ovft&amp;AN=01241330-000000000-00000</v>
      </c>
    </row>
    <row r="165" spans="1:8" ht="24.6" customHeight="1" x14ac:dyDescent="0.3">
      <c r="A165" s="1">
        <v>159</v>
      </c>
      <c r="B165" s="2" t="s">
        <v>1233</v>
      </c>
      <c r="C165" s="2" t="s">
        <v>720</v>
      </c>
      <c r="D165" s="2" t="s">
        <v>1078</v>
      </c>
      <c r="E165" s="3" t="s">
        <v>83</v>
      </c>
      <c r="F165" s="3" t="s">
        <v>1351</v>
      </c>
      <c r="G165" s="3" t="s">
        <v>1583</v>
      </c>
      <c r="H165" s="2" t="str">
        <f>HYPERLINK("https://ovidsp.ovid.com/ovidweb.cgi?T=JS&amp;NEWS=n&amp;CSC=Y&amp;PAGE=toc&amp;D=ovft&amp;AN=00132114-000000000-00000","https://ovidsp.ovid.com/ovidweb.cgi?T=JS&amp;NEWS=n&amp;CSC=Y&amp;PAGE=toc&amp;D=ovft&amp;AN=00132114-000000000-00000")</f>
        <v>https://ovidsp.ovid.com/ovidweb.cgi?T=JS&amp;NEWS=n&amp;CSC=Y&amp;PAGE=toc&amp;D=ovft&amp;AN=00132114-000000000-00000</v>
      </c>
    </row>
    <row r="166" spans="1:8" ht="24.6" customHeight="1" x14ac:dyDescent="0.3">
      <c r="A166" s="1">
        <v>160</v>
      </c>
      <c r="B166" s="2" t="s">
        <v>1233</v>
      </c>
      <c r="C166" s="2" t="s">
        <v>721</v>
      </c>
      <c r="D166" s="2" t="s">
        <v>1079</v>
      </c>
      <c r="E166" s="3" t="s">
        <v>84</v>
      </c>
      <c r="F166" s="3" t="s">
        <v>1240</v>
      </c>
      <c r="G166" s="3" t="s">
        <v>1583</v>
      </c>
      <c r="H166" s="2" t="str">
        <f>HYPERLINK("https://ovidsp.ovid.com/ovidweb.cgi?T=JS&amp;NEWS=n&amp;CSC=Y&amp;PAGE=toc&amp;D=ovft&amp;AN=00003677-000000000-00000","https://ovidsp.ovid.com/ovidweb.cgi?T=JS&amp;NEWS=n&amp;CSC=Y&amp;PAGE=toc&amp;D=ovft&amp;AN=00003677-000000000-00000")</f>
        <v>https://ovidsp.ovid.com/ovidweb.cgi?T=JS&amp;NEWS=n&amp;CSC=Y&amp;PAGE=toc&amp;D=ovft&amp;AN=00003677-000000000-00000</v>
      </c>
    </row>
    <row r="167" spans="1:8" ht="24.6" customHeight="1" x14ac:dyDescent="0.3">
      <c r="A167" s="1">
        <v>161</v>
      </c>
      <c r="B167" s="2" t="s">
        <v>1233</v>
      </c>
      <c r="C167" s="2" t="s">
        <v>499</v>
      </c>
      <c r="D167" s="2" t="s">
        <v>524</v>
      </c>
      <c r="E167" s="3" t="s">
        <v>85</v>
      </c>
      <c r="F167" s="3" t="s">
        <v>1282</v>
      </c>
      <c r="G167" s="3" t="s">
        <v>1583</v>
      </c>
      <c r="H167" s="2" t="str">
        <f>HYPERLINK("https://ovidsp.ovid.com/ovidweb.cgi?T=JS&amp;NEWS=n&amp;CSC=Y&amp;PAGE=toc&amp;D=ovft&amp;AN=02273238-000000000-00000","https://ovidsp.ovid.com/ovidweb.cgi?T=JS&amp;NEWS=n&amp;CSC=Y&amp;PAGE=toc&amp;D=ovft&amp;AN=02273238-000000000-00000")</f>
        <v>https://ovidsp.ovid.com/ovidweb.cgi?T=JS&amp;NEWS=n&amp;CSC=Y&amp;PAGE=toc&amp;D=ovft&amp;AN=02273238-000000000-00000</v>
      </c>
    </row>
    <row r="168" spans="1:8" ht="24.6" customHeight="1" x14ac:dyDescent="0.3">
      <c r="A168" s="1">
        <v>162</v>
      </c>
      <c r="B168" s="2" t="s">
        <v>1233</v>
      </c>
      <c r="C168" s="2" t="s">
        <v>722</v>
      </c>
      <c r="D168" s="2" t="s">
        <v>499</v>
      </c>
      <c r="E168" s="3" t="s">
        <v>86</v>
      </c>
      <c r="F168" s="3" t="s">
        <v>1356</v>
      </c>
      <c r="G168" s="3" t="s">
        <v>1583</v>
      </c>
      <c r="H168" s="2" t="str">
        <f>HYPERLINK("https://ovidsp.ovid.com/ovidweb.cgi?T=JS&amp;NEWS=n&amp;CSC=Y&amp;PAGE=toc&amp;D=ovft&amp;AN=00140068-000000000-00000","https://ovidsp.ovid.com/ovidweb.cgi?T=JS&amp;NEWS=n&amp;CSC=Y&amp;PAGE=toc&amp;D=ovft&amp;AN=00140068-000000000-00000")</f>
        <v>https://ovidsp.ovid.com/ovidweb.cgi?T=JS&amp;NEWS=n&amp;CSC=Y&amp;PAGE=toc&amp;D=ovft&amp;AN=00140068-000000000-00000</v>
      </c>
    </row>
    <row r="169" spans="1:8" ht="24.6" customHeight="1" x14ac:dyDescent="0.3">
      <c r="A169" s="1">
        <v>163</v>
      </c>
      <c r="B169" s="2" t="s">
        <v>1233</v>
      </c>
      <c r="C169" s="2" t="s">
        <v>499</v>
      </c>
      <c r="D169" s="2" t="s">
        <v>525</v>
      </c>
      <c r="E169" s="3" t="s">
        <v>87</v>
      </c>
      <c r="F169" s="3" t="s">
        <v>1324</v>
      </c>
      <c r="G169" s="3" t="s">
        <v>1583</v>
      </c>
      <c r="H169" s="2" t="str">
        <f>HYPERLINK("https://ovidsp.ovid.com/ovidweb.cgi?T=JS&amp;NEWS=n&amp;CSC=Y&amp;PAGE=toc&amp;D=ovft&amp;AN=02273827-000000000-00000","https://ovidsp.ovid.com/ovidweb.cgi?T=JS&amp;NEWS=n&amp;CSC=Y&amp;PAGE=toc&amp;D=ovft&amp;AN=02273827-000000000-00000")</f>
        <v>https://ovidsp.ovid.com/ovidweb.cgi?T=JS&amp;NEWS=n&amp;CSC=Y&amp;PAGE=toc&amp;D=ovft&amp;AN=02273827-000000000-00000</v>
      </c>
    </row>
    <row r="170" spans="1:8" ht="24.6" customHeight="1" x14ac:dyDescent="0.3">
      <c r="A170" s="1">
        <v>164</v>
      </c>
      <c r="B170" s="2" t="s">
        <v>1233</v>
      </c>
      <c r="C170" s="2" t="s">
        <v>723</v>
      </c>
      <c r="D170" s="2" t="s">
        <v>1080</v>
      </c>
      <c r="E170" s="3" t="s">
        <v>88</v>
      </c>
      <c r="F170" s="3" t="s">
        <v>1357</v>
      </c>
      <c r="G170" s="3" t="s">
        <v>1583</v>
      </c>
      <c r="H170" s="2" t="str">
        <f>HYPERLINK("https://ovidsp.ovid.com/ovidweb.cgi?T=JS&amp;NEWS=n&amp;CSC=Y&amp;PAGE=toc&amp;D=ovft&amp;AN=00003727-000000000-00000","https://ovidsp.ovid.com/ovidweb.cgi?T=JS&amp;NEWS=n&amp;CSC=Y&amp;PAGE=toc&amp;D=ovft&amp;AN=00003727-000000000-00000")</f>
        <v>https://ovidsp.ovid.com/ovidweb.cgi?T=JS&amp;NEWS=n&amp;CSC=Y&amp;PAGE=toc&amp;D=ovft&amp;AN=00003727-000000000-00000</v>
      </c>
    </row>
    <row r="171" spans="1:8" ht="24.6" customHeight="1" x14ac:dyDescent="0.3">
      <c r="A171" s="1">
        <v>165</v>
      </c>
      <c r="B171" s="2" t="s">
        <v>1233</v>
      </c>
      <c r="C171" s="2" t="s">
        <v>724</v>
      </c>
      <c r="D171" s="2" t="s">
        <v>1081</v>
      </c>
      <c r="E171" s="3" t="s">
        <v>89</v>
      </c>
      <c r="F171" s="3" t="s">
        <v>1358</v>
      </c>
      <c r="G171" s="3" t="s">
        <v>1529</v>
      </c>
      <c r="H171" s="2" t="str">
        <f>HYPERLINK("https://ovidsp.ovid.com/ovidweb.cgi?T=JS&amp;NEWS=n&amp;CSC=Y&amp;PAGE=toc&amp;D=ovft&amp;AN=01436319-000000000-00000","https://ovidsp.ovid.com/ovidweb.cgi?T=JS&amp;NEWS=n&amp;CSC=Y&amp;PAGE=toc&amp;D=ovft&amp;AN=01436319-000000000-00000")</f>
        <v>https://ovidsp.ovid.com/ovidweb.cgi?T=JS&amp;NEWS=n&amp;CSC=Y&amp;PAGE=toc&amp;D=ovft&amp;AN=01436319-000000000-00000</v>
      </c>
    </row>
    <row r="172" spans="1:8" ht="24.6" customHeight="1" x14ac:dyDescent="0.3">
      <c r="A172" s="1">
        <v>166</v>
      </c>
      <c r="B172" s="2" t="s">
        <v>1233</v>
      </c>
      <c r="C172" s="2" t="s">
        <v>725</v>
      </c>
      <c r="D172" s="2" t="s">
        <v>1082</v>
      </c>
      <c r="E172" s="3" t="s">
        <v>90</v>
      </c>
      <c r="F172" s="3" t="s">
        <v>1359</v>
      </c>
      <c r="G172" s="3" t="s">
        <v>1583</v>
      </c>
      <c r="H172" s="2" t="str">
        <f>HYPERLINK("https://ovidsp.ovid.com/ovidweb.cgi?T=JS&amp;NEWS=n&amp;CSC=Y&amp;PAGE=toc&amp;D=ovft&amp;AN=00139703-000000000-00000","https://ovidsp.ovid.com/ovidweb.cgi?T=JS&amp;NEWS=n&amp;CSC=Y&amp;PAGE=toc&amp;D=ovft&amp;AN=00139703-000000000-00000")</f>
        <v>https://ovidsp.ovid.com/ovidweb.cgi?T=JS&amp;NEWS=n&amp;CSC=Y&amp;PAGE=toc&amp;D=ovft&amp;AN=00139703-000000000-00000</v>
      </c>
    </row>
    <row r="173" spans="1:8" ht="24.6" customHeight="1" x14ac:dyDescent="0.3">
      <c r="A173" s="1">
        <v>167</v>
      </c>
      <c r="B173" s="2" t="s">
        <v>1233</v>
      </c>
      <c r="C173" s="2" t="s">
        <v>726</v>
      </c>
      <c r="D173" s="2" t="s">
        <v>1083</v>
      </c>
      <c r="E173" s="3" t="s">
        <v>91</v>
      </c>
      <c r="F173" s="3" t="s">
        <v>1360</v>
      </c>
      <c r="G173" s="3" t="s">
        <v>1583</v>
      </c>
      <c r="H173" s="2" t="str">
        <f>HYPERLINK("https://ovidsp.ovid.com/ovidweb.cgi?T=JS&amp;NEWS=n&amp;CSC=Y&amp;PAGE=toc&amp;D=ovft&amp;AN=01974520-000000000-00000","https://ovidsp.ovid.com/ovidweb.cgi?T=JS&amp;NEWS=n&amp;CSC=Y&amp;PAGE=toc&amp;D=ovft&amp;AN=01974520-000000000-00000")</f>
        <v>https://ovidsp.ovid.com/ovidweb.cgi?T=JS&amp;NEWS=n&amp;CSC=Y&amp;PAGE=toc&amp;D=ovft&amp;AN=01974520-000000000-00000</v>
      </c>
    </row>
    <row r="174" spans="1:8" ht="24.6" customHeight="1" x14ac:dyDescent="0.3">
      <c r="A174" s="1">
        <v>168</v>
      </c>
      <c r="B174" s="2" t="s">
        <v>1233</v>
      </c>
      <c r="C174" s="2" t="s">
        <v>727</v>
      </c>
      <c r="D174" s="2" t="s">
        <v>499</v>
      </c>
      <c r="E174" s="3" t="s">
        <v>92</v>
      </c>
      <c r="F174" s="3" t="s">
        <v>1250</v>
      </c>
      <c r="G174" s="3" t="s">
        <v>1583</v>
      </c>
      <c r="H174" s="2" t="str">
        <f>HYPERLINK("https://ovidsp.ovid.com/ovidweb.cgi?T=JS&amp;NEWS=n&amp;CSC=Y&amp;PAGE=toc&amp;D=ovft&amp;AN=00001610-000000000-00000","https://ovidsp.ovid.com/ovidweb.cgi?T=JS&amp;NEWS=n&amp;CSC=Y&amp;PAGE=toc&amp;D=ovft&amp;AN=00001610-000000000-00000")</f>
        <v>https://ovidsp.ovid.com/ovidweb.cgi?T=JS&amp;NEWS=n&amp;CSC=Y&amp;PAGE=toc&amp;D=ovft&amp;AN=00001610-000000000-00000</v>
      </c>
    </row>
    <row r="175" spans="1:8" ht="24.6" customHeight="1" x14ac:dyDescent="0.3">
      <c r="A175" s="1">
        <v>169</v>
      </c>
      <c r="B175" s="2" t="s">
        <v>1233</v>
      </c>
      <c r="C175" s="2" t="s">
        <v>499</v>
      </c>
      <c r="D175" s="2" t="s">
        <v>527</v>
      </c>
      <c r="E175" s="3" t="s">
        <v>93</v>
      </c>
      <c r="F175" s="3" t="s">
        <v>1361</v>
      </c>
      <c r="G175" s="3" t="s">
        <v>1583</v>
      </c>
      <c r="H175" s="2" t="str">
        <f>HYPERLINK("https://ovidsp.ovid.com/ovidweb.cgi?T=JS&amp;NEWS=n&amp;CSC=Y&amp;PAGE=toc&amp;D=ovft&amp;AN=01960907-000000000-00000","https://ovidsp.ovid.com/ovidweb.cgi?T=JS&amp;NEWS=n&amp;CSC=Y&amp;PAGE=toc&amp;D=ovft&amp;AN=01960907-000000000-00000")</f>
        <v>https://ovidsp.ovid.com/ovidweb.cgi?T=JS&amp;NEWS=n&amp;CSC=Y&amp;PAGE=toc&amp;D=ovft&amp;AN=01960907-000000000-00000</v>
      </c>
    </row>
    <row r="176" spans="1:8" ht="24.6" customHeight="1" x14ac:dyDescent="0.3">
      <c r="A176" s="1">
        <v>170</v>
      </c>
      <c r="B176" s="2" t="s">
        <v>1233</v>
      </c>
      <c r="C176" s="2" t="s">
        <v>728</v>
      </c>
      <c r="D176" s="2" t="s">
        <v>1084</v>
      </c>
      <c r="E176" s="3" t="s">
        <v>94</v>
      </c>
      <c r="F176" s="3" t="s">
        <v>1241</v>
      </c>
      <c r="G176" s="3" t="s">
        <v>1583</v>
      </c>
      <c r="H176" s="2" t="str">
        <f>HYPERLINK("https://ovidsp.ovid.com/ovidweb.cgi?T=JS&amp;NEWS=n&amp;CSC=Y&amp;PAGE=toc&amp;D=ovft&amp;AN=00023727-000000000-00000","https://ovidsp.ovid.com/ovidweb.cgi?T=JS&amp;NEWS=n&amp;CSC=Y&amp;PAGE=toc&amp;D=ovft&amp;AN=00023727-000000000-00000")</f>
        <v>https://ovidsp.ovid.com/ovidweb.cgi?T=JS&amp;NEWS=n&amp;CSC=Y&amp;PAGE=toc&amp;D=ovft&amp;AN=00023727-000000000-00000</v>
      </c>
    </row>
    <row r="177" spans="1:8" ht="24.6" customHeight="1" x14ac:dyDescent="0.3">
      <c r="A177" s="1">
        <v>171</v>
      </c>
      <c r="B177" s="2" t="s">
        <v>1233</v>
      </c>
      <c r="C177" s="2" t="s">
        <v>729</v>
      </c>
      <c r="D177" s="2" t="s">
        <v>1085</v>
      </c>
      <c r="E177" s="3" t="s">
        <v>95</v>
      </c>
      <c r="F177" s="3" t="s">
        <v>1362</v>
      </c>
      <c r="G177" s="3" t="s">
        <v>1583</v>
      </c>
      <c r="H177" s="2" t="str">
        <f>HYPERLINK("https://ovidsp.ovid.com/ovidweb.cgi?T=JS&amp;NEWS=n&amp;CSC=Y&amp;PAGE=toc&amp;D=ovft&amp;AN=00004010-000000000-00000","https://ovidsp.ovid.com/ovidweb.cgi?T=JS&amp;NEWS=n&amp;CSC=Y&amp;PAGE=toc&amp;D=ovft&amp;AN=00004010-000000000-00000")</f>
        <v>https://ovidsp.ovid.com/ovidweb.cgi?T=JS&amp;NEWS=n&amp;CSC=Y&amp;PAGE=toc&amp;D=ovft&amp;AN=00004010-000000000-00000</v>
      </c>
    </row>
    <row r="178" spans="1:8" ht="24.6" customHeight="1" x14ac:dyDescent="0.3">
      <c r="A178" s="1">
        <v>172</v>
      </c>
      <c r="B178" s="2" t="s">
        <v>1233</v>
      </c>
      <c r="C178" s="2" t="s">
        <v>730</v>
      </c>
      <c r="D178" s="2" t="s">
        <v>1086</v>
      </c>
      <c r="E178" s="3" t="s">
        <v>96</v>
      </c>
      <c r="F178" s="3" t="s">
        <v>1357</v>
      </c>
      <c r="G178" s="3" t="s">
        <v>1583</v>
      </c>
      <c r="H178" s="2" t="str">
        <f>HYPERLINK("https://ovidsp.ovid.com/ovidweb.cgi?T=JS&amp;NEWS=n&amp;CSC=Y&amp;PAGE=toc&amp;D=ovft&amp;AN=00004032-000000000-00000","https://ovidsp.ovid.com/ovidweb.cgi?T=JS&amp;NEWS=n&amp;CSC=Y&amp;PAGE=toc&amp;D=ovft&amp;AN=00004032-000000000-00000")</f>
        <v>https://ovidsp.ovid.com/ovidweb.cgi?T=JS&amp;NEWS=n&amp;CSC=Y&amp;PAGE=toc&amp;D=ovft&amp;AN=00004032-000000000-00000</v>
      </c>
    </row>
    <row r="179" spans="1:8" ht="24.6" customHeight="1" x14ac:dyDescent="0.3">
      <c r="A179" s="1">
        <v>173</v>
      </c>
      <c r="B179" s="2" t="s">
        <v>1233</v>
      </c>
      <c r="C179" s="2" t="s">
        <v>731</v>
      </c>
      <c r="D179" s="2" t="s">
        <v>1087</v>
      </c>
      <c r="E179" s="3" t="s">
        <v>97</v>
      </c>
      <c r="F179" s="3" t="s">
        <v>1333</v>
      </c>
      <c r="G179" s="3" t="s">
        <v>1530</v>
      </c>
      <c r="H179" s="2" t="str">
        <f>HYPERLINK("https://ovidsp.ovid.com/ovidweb.cgi?T=JS&amp;NEWS=n&amp;CSC=Y&amp;PAGE=toc&amp;D=ovft&amp;AN=01271221-000000000-00000","https://ovidsp.ovid.com/ovidweb.cgi?T=JS&amp;NEWS=n&amp;CSC=Y&amp;PAGE=toc&amp;D=ovft&amp;AN=01271221-000000000-00000")</f>
        <v>https://ovidsp.ovid.com/ovidweb.cgi?T=JS&amp;NEWS=n&amp;CSC=Y&amp;PAGE=toc&amp;D=ovft&amp;AN=01271221-000000000-00000</v>
      </c>
    </row>
    <row r="180" spans="1:8" ht="24.6" customHeight="1" x14ac:dyDescent="0.3">
      <c r="A180" s="1">
        <v>174</v>
      </c>
      <c r="B180" s="2" t="s">
        <v>1233</v>
      </c>
      <c r="C180" s="2" t="s">
        <v>732</v>
      </c>
      <c r="D180" s="2" t="s">
        <v>732</v>
      </c>
      <c r="E180" s="3" t="s">
        <v>98</v>
      </c>
      <c r="F180" s="3" t="s">
        <v>1363</v>
      </c>
      <c r="G180" s="3" t="s">
        <v>1583</v>
      </c>
      <c r="H180" s="2" t="str">
        <f>HYPERLINK("https://ovidsp.ovid.com/ovidweb.cgi?T=JS&amp;NEWS=n&amp;CSC=Y&amp;PAGE=toc&amp;D=ovft&amp;AN=02014419-000000000-00000","https://ovidsp.ovid.com/ovidweb.cgi?T=JS&amp;NEWS=n&amp;CSC=Y&amp;PAGE=toc&amp;D=ovft&amp;AN=02014419-000000000-00000")</f>
        <v>https://ovidsp.ovid.com/ovidweb.cgi?T=JS&amp;NEWS=n&amp;CSC=Y&amp;PAGE=toc&amp;D=ovft&amp;AN=02014419-000000000-00000</v>
      </c>
    </row>
    <row r="181" spans="1:8" ht="24.6" customHeight="1" x14ac:dyDescent="0.3">
      <c r="A181" s="1">
        <v>175</v>
      </c>
      <c r="B181" s="2" t="s">
        <v>1233</v>
      </c>
      <c r="C181" s="2" t="s">
        <v>733</v>
      </c>
      <c r="D181" s="2" t="s">
        <v>499</v>
      </c>
      <c r="E181" s="3" t="s">
        <v>99</v>
      </c>
      <c r="F181" s="3" t="s">
        <v>1277</v>
      </c>
      <c r="G181" s="3" t="s">
        <v>1583</v>
      </c>
      <c r="H181" s="2" t="str">
        <f>HYPERLINK("https://ovidsp.ovid.com/ovidweb.cgi?T=JS&amp;NEWS=n&amp;CSC=Y&amp;PAGE=toc&amp;D=ovft&amp;AN=01515467-000000000-00000","https://ovidsp.ovid.com/ovidweb.cgi?T=JS&amp;NEWS=n&amp;CSC=Y&amp;PAGE=toc&amp;D=ovft&amp;AN=01515467-000000000-00000")</f>
        <v>https://ovidsp.ovid.com/ovidweb.cgi?T=JS&amp;NEWS=n&amp;CSC=Y&amp;PAGE=toc&amp;D=ovft&amp;AN=01515467-000000000-00000</v>
      </c>
    </row>
    <row r="182" spans="1:8" ht="24.6" customHeight="1" x14ac:dyDescent="0.3">
      <c r="A182" s="1">
        <v>176</v>
      </c>
      <c r="B182" s="2" t="s">
        <v>1233</v>
      </c>
      <c r="C182" s="2" t="s">
        <v>499</v>
      </c>
      <c r="D182" s="2" t="s">
        <v>528</v>
      </c>
      <c r="E182" s="3" t="s">
        <v>100</v>
      </c>
      <c r="F182" s="3" t="s">
        <v>1364</v>
      </c>
      <c r="G182" s="3" t="s">
        <v>1583</v>
      </c>
      <c r="H182" s="2" t="str">
        <f>HYPERLINK("https://ovidsp.ovid.com/ovidweb.cgi?T=JS&amp;NEWS=n&amp;CSC=Y&amp;PAGE=toc&amp;D=ovft&amp;AN=02009842-000000000-00000","https://ovidsp.ovid.com/ovidweb.cgi?T=JS&amp;NEWS=n&amp;CSC=Y&amp;PAGE=toc&amp;D=ovft&amp;AN=02009842-000000000-00000")</f>
        <v>https://ovidsp.ovid.com/ovidweb.cgi?T=JS&amp;NEWS=n&amp;CSC=Y&amp;PAGE=toc&amp;D=ovft&amp;AN=02009842-000000000-00000</v>
      </c>
    </row>
    <row r="183" spans="1:8" ht="24.6" customHeight="1" x14ac:dyDescent="0.3">
      <c r="A183" s="1">
        <v>177</v>
      </c>
      <c r="B183" s="2" t="s">
        <v>1233</v>
      </c>
      <c r="C183" s="2" t="s">
        <v>734</v>
      </c>
      <c r="D183" s="2" t="s">
        <v>499</v>
      </c>
      <c r="E183" s="3" t="s">
        <v>101</v>
      </c>
      <c r="F183" s="3" t="s">
        <v>1357</v>
      </c>
      <c r="G183" s="3" t="s">
        <v>1583</v>
      </c>
      <c r="H183" s="2" t="str">
        <f>HYPERLINK("https://ovidsp.ovid.com/ovidweb.cgi?T=JS&amp;NEWS=n&amp;CSC=Y&amp;PAGE=toc&amp;D=ovft&amp;AN=00004650-000000000-00000","https://ovidsp.ovid.com/ovidweb.cgi?T=JS&amp;NEWS=n&amp;CSC=Y&amp;PAGE=toc&amp;D=ovft&amp;AN=00004650-000000000-00000")</f>
        <v>https://ovidsp.ovid.com/ovidweb.cgi?T=JS&amp;NEWS=n&amp;CSC=Y&amp;PAGE=toc&amp;D=ovft&amp;AN=00004650-000000000-00000</v>
      </c>
    </row>
    <row r="184" spans="1:8" ht="24.6" customHeight="1" x14ac:dyDescent="0.3">
      <c r="A184" s="1">
        <v>178</v>
      </c>
      <c r="B184" s="2" t="s">
        <v>1233</v>
      </c>
      <c r="C184" s="2" t="s">
        <v>735</v>
      </c>
      <c r="D184" s="2" t="s">
        <v>1088</v>
      </c>
      <c r="E184" s="3" t="s">
        <v>102</v>
      </c>
      <c r="F184" s="3" t="s">
        <v>1257</v>
      </c>
      <c r="G184" s="3" t="s">
        <v>1583</v>
      </c>
      <c r="H184" s="2" t="str">
        <f>HYPERLINK("https://ovidsp.ovid.com/ovidweb.cgi?T=JS&amp;NEWS=n&amp;CSC=Y&amp;PAGE=toc&amp;D=ovft&amp;AN=01845097-000000000-00000","https://ovidsp.ovid.com/ovidweb.cgi?T=JS&amp;NEWS=n&amp;CSC=Y&amp;PAGE=toc&amp;D=ovft&amp;AN=01845097-000000000-00000")</f>
        <v>https://ovidsp.ovid.com/ovidweb.cgi?T=JS&amp;NEWS=n&amp;CSC=Y&amp;PAGE=toc&amp;D=ovft&amp;AN=01845097-000000000-00000</v>
      </c>
    </row>
    <row r="185" spans="1:8" ht="24.6" customHeight="1" x14ac:dyDescent="0.3">
      <c r="A185" s="1">
        <v>179</v>
      </c>
      <c r="B185" s="2" t="s">
        <v>1233</v>
      </c>
      <c r="C185" s="2" t="s">
        <v>736</v>
      </c>
      <c r="D185" s="2" t="s">
        <v>1089</v>
      </c>
      <c r="E185" s="3" t="s">
        <v>103</v>
      </c>
      <c r="F185" s="3" t="s">
        <v>1253</v>
      </c>
      <c r="G185" s="3" t="s">
        <v>1530</v>
      </c>
      <c r="H185" s="2" t="str">
        <f>HYPERLINK("https://ovidsp.ovid.com/ovidweb.cgi?T=JS&amp;NEWS=n&amp;CSC=Y&amp;PAGE=toc&amp;D=ovft&amp;AN=00004045-000000000-00000","https://ovidsp.ovid.com/ovidweb.cgi?T=JS&amp;NEWS=n&amp;CSC=Y&amp;PAGE=toc&amp;D=ovft&amp;AN=00004045-000000000-00000")</f>
        <v>https://ovidsp.ovid.com/ovidweb.cgi?T=JS&amp;NEWS=n&amp;CSC=Y&amp;PAGE=toc&amp;D=ovft&amp;AN=00004045-000000000-00000</v>
      </c>
    </row>
    <row r="186" spans="1:8" ht="24.6" customHeight="1" x14ac:dyDescent="0.3">
      <c r="A186" s="1">
        <v>180</v>
      </c>
      <c r="B186" s="2" t="s">
        <v>1233</v>
      </c>
      <c r="C186" s="2" t="s">
        <v>737</v>
      </c>
      <c r="D186" s="2" t="s">
        <v>499</v>
      </c>
      <c r="E186" s="3" t="s">
        <v>104</v>
      </c>
      <c r="F186" s="3" t="s">
        <v>1365</v>
      </c>
      <c r="G186" s="3" t="s">
        <v>1583</v>
      </c>
      <c r="H186" s="2" t="str">
        <f>HYPERLINK("https://ovidsp.ovid.com/ovidweb.cgi?T=JS&amp;NEWS=n&amp;CSC=Y&amp;PAGE=toc&amp;D=ovft&amp;AN=00004268-000000000-00000","https://ovidsp.ovid.com/ovidweb.cgi?T=JS&amp;NEWS=n&amp;CSC=Y&amp;PAGE=toc&amp;D=ovft&amp;AN=00004268-000000000-00000")</f>
        <v>https://ovidsp.ovid.com/ovidweb.cgi?T=JS&amp;NEWS=n&amp;CSC=Y&amp;PAGE=toc&amp;D=ovft&amp;AN=00004268-000000000-00000</v>
      </c>
    </row>
    <row r="187" spans="1:8" ht="24.6" customHeight="1" x14ac:dyDescent="0.3">
      <c r="A187" s="1">
        <v>181</v>
      </c>
      <c r="B187" s="2" t="s">
        <v>1233</v>
      </c>
      <c r="C187" s="2" t="s">
        <v>738</v>
      </c>
      <c r="D187" s="2" t="s">
        <v>1090</v>
      </c>
      <c r="E187" s="3" t="s">
        <v>105</v>
      </c>
      <c r="F187" s="3" t="s">
        <v>1366</v>
      </c>
      <c r="G187" s="3" t="s">
        <v>1583</v>
      </c>
      <c r="H187" s="2" t="str">
        <f>HYPERLINK("https://ovidsp.ovid.com/ovidweb.cgi?T=JS&amp;NEWS=n&amp;CSC=Y&amp;PAGE=toc&amp;D=ovft&amp;AN=02102031-000000000-00000","https://ovidsp.ovid.com/ovidweb.cgi?T=JS&amp;NEWS=n&amp;CSC=Y&amp;PAGE=toc&amp;D=ovft&amp;AN=02102031-000000000-00000")</f>
        <v>https://ovidsp.ovid.com/ovidweb.cgi?T=JS&amp;NEWS=n&amp;CSC=Y&amp;PAGE=toc&amp;D=ovft&amp;AN=02102031-000000000-00000</v>
      </c>
    </row>
    <row r="188" spans="1:8" ht="24.6" customHeight="1" x14ac:dyDescent="0.3">
      <c r="A188" s="1">
        <v>182</v>
      </c>
      <c r="B188" s="2" t="s">
        <v>1233</v>
      </c>
      <c r="C188" s="2" t="s">
        <v>499</v>
      </c>
      <c r="D188" s="2" t="s">
        <v>529</v>
      </c>
      <c r="E188" s="3" t="s">
        <v>106</v>
      </c>
      <c r="F188" s="3" t="s">
        <v>1356</v>
      </c>
      <c r="G188" s="3" t="s">
        <v>1583</v>
      </c>
      <c r="H188" s="2" t="str">
        <f>HYPERLINK("https://ovidsp.ovid.com/ovidweb.cgi?T=JS&amp;NEWS=n&amp;CSC=Y&amp;PAGE=toc&amp;D=ovft&amp;AN=01276162-000000000-00000","https://ovidsp.ovid.com/ovidweb.cgi?T=JS&amp;NEWS=n&amp;CSC=Y&amp;PAGE=toc&amp;D=ovft&amp;AN=01276162-000000000-00000")</f>
        <v>https://ovidsp.ovid.com/ovidweb.cgi?T=JS&amp;NEWS=n&amp;CSC=Y&amp;PAGE=toc&amp;D=ovft&amp;AN=01276162-000000000-00000</v>
      </c>
    </row>
    <row r="189" spans="1:8" ht="24.6" customHeight="1" x14ac:dyDescent="0.3">
      <c r="A189" s="1">
        <v>183</v>
      </c>
      <c r="B189" s="2" t="s">
        <v>1233</v>
      </c>
      <c r="C189" s="2" t="s">
        <v>499</v>
      </c>
      <c r="D189" s="2" t="s">
        <v>530</v>
      </c>
      <c r="E189" s="3" t="s">
        <v>107</v>
      </c>
      <c r="F189" s="3" t="s">
        <v>1367</v>
      </c>
      <c r="G189" s="3" t="s">
        <v>1583</v>
      </c>
      <c r="H189" s="2" t="str">
        <f>HYPERLINK("https://ovidsp.ovid.com/ovidweb.cgi?T=JS&amp;NEWS=n&amp;CSC=Y&amp;PAGE=toc&amp;D=ovft&amp;AN=02154767-000000000-00000","https://ovidsp.ovid.com/ovidweb.cgi?T=JS&amp;NEWS=n&amp;CSC=Y&amp;PAGE=toc&amp;D=ovft&amp;AN=02154767-000000000-00000")</f>
        <v>https://ovidsp.ovid.com/ovidweb.cgi?T=JS&amp;NEWS=n&amp;CSC=Y&amp;PAGE=toc&amp;D=ovft&amp;AN=02154767-000000000-00000</v>
      </c>
    </row>
    <row r="190" spans="1:8" ht="24.6" customHeight="1" x14ac:dyDescent="0.3">
      <c r="A190" s="1">
        <v>184</v>
      </c>
      <c r="B190" s="2" t="s">
        <v>1233</v>
      </c>
      <c r="C190" s="2" t="s">
        <v>739</v>
      </c>
      <c r="D190" s="2" t="s">
        <v>499</v>
      </c>
      <c r="E190" s="3" t="s">
        <v>108</v>
      </c>
      <c r="F190" s="3" t="s">
        <v>1309</v>
      </c>
      <c r="G190" s="3" t="s">
        <v>1583</v>
      </c>
      <c r="H190" s="2" t="str">
        <f>HYPERLINK("https://ovidsp.ovid.com/ovidweb.cgi?T=JS&amp;NEWS=n&amp;CSC=Y&amp;PAGE=toc&amp;D=ovft&amp;AN=00001163-000000000-00000","https://ovidsp.ovid.com/ovidweb.cgi?T=JS&amp;NEWS=n&amp;CSC=Y&amp;PAGE=toc&amp;D=ovft&amp;AN=00001163-000000000-00000")</f>
        <v>https://ovidsp.ovid.com/ovidweb.cgi?T=JS&amp;NEWS=n&amp;CSC=Y&amp;PAGE=toc&amp;D=ovft&amp;AN=00001163-000000000-00000</v>
      </c>
    </row>
    <row r="191" spans="1:8" ht="24.6" customHeight="1" x14ac:dyDescent="0.3">
      <c r="A191" s="1">
        <v>185</v>
      </c>
      <c r="B191" s="2" t="s">
        <v>1233</v>
      </c>
      <c r="C191" s="2" t="s">
        <v>740</v>
      </c>
      <c r="D191" s="2" t="s">
        <v>1091</v>
      </c>
      <c r="E191" s="3" t="s">
        <v>109</v>
      </c>
      <c r="F191" s="3" t="s">
        <v>1368</v>
      </c>
      <c r="G191" s="3" t="s">
        <v>1583</v>
      </c>
      <c r="H191" s="2" t="str">
        <f>HYPERLINK("https://ovidsp.ovid.com/ovidweb.cgi?T=JS&amp;NEWS=n&amp;CSC=Y&amp;PAGE=toc&amp;D=ovft&amp;AN=02211172-000000000-00000","https://ovidsp.ovid.com/ovidweb.cgi?T=JS&amp;NEWS=n&amp;CSC=Y&amp;PAGE=toc&amp;D=ovft&amp;AN=02211172-000000000-00000")</f>
        <v>https://ovidsp.ovid.com/ovidweb.cgi?T=JS&amp;NEWS=n&amp;CSC=Y&amp;PAGE=toc&amp;D=ovft&amp;AN=02211172-000000000-00000</v>
      </c>
    </row>
    <row r="192" spans="1:8" ht="24.6" customHeight="1" x14ac:dyDescent="0.3">
      <c r="A192" s="1">
        <v>186</v>
      </c>
      <c r="B192" s="2" t="s">
        <v>1233</v>
      </c>
      <c r="C192" s="2" t="s">
        <v>741</v>
      </c>
      <c r="D192" s="2" t="s">
        <v>1092</v>
      </c>
      <c r="E192" s="3" t="s">
        <v>110</v>
      </c>
      <c r="F192" s="3" t="s">
        <v>1240</v>
      </c>
      <c r="G192" s="3" t="s">
        <v>1583</v>
      </c>
      <c r="H192" s="2" t="str">
        <f>HYPERLINK("https://ovidsp.ovid.com/ovidweb.cgi?T=JS&amp;NEWS=n&amp;CSC=Y&amp;PAGE=toc&amp;D=ovft&amp;AN=00019048-000000000-00000","https://ovidsp.ovid.com/ovidweb.cgi?T=JS&amp;NEWS=n&amp;CSC=Y&amp;PAGE=toc&amp;D=ovft&amp;AN=00019048-000000000-00000")</f>
        <v>https://ovidsp.ovid.com/ovidweb.cgi?T=JS&amp;NEWS=n&amp;CSC=Y&amp;PAGE=toc&amp;D=ovft&amp;AN=00019048-000000000-00000</v>
      </c>
    </row>
    <row r="193" spans="1:8" ht="24.6" customHeight="1" x14ac:dyDescent="0.3">
      <c r="A193" s="1">
        <v>187</v>
      </c>
      <c r="B193" s="2" t="s">
        <v>1233</v>
      </c>
      <c r="C193" s="2" t="s">
        <v>742</v>
      </c>
      <c r="D193" s="2" t="s">
        <v>499</v>
      </c>
      <c r="E193" s="3" t="s">
        <v>111</v>
      </c>
      <c r="F193" s="3" t="s">
        <v>1369</v>
      </c>
      <c r="G193" s="3" t="s">
        <v>1583</v>
      </c>
      <c r="H193" s="2" t="str">
        <f>HYPERLINK("https://ovidsp.ovid.com/ovidweb.cgi?T=JS&amp;NEWS=n&amp;CSC=Y&amp;PAGE=toc&amp;D=ovft&amp;AN=02123149-000000000-00000","https://ovidsp.ovid.com/ovidweb.cgi?T=JS&amp;NEWS=n&amp;CSC=Y&amp;PAGE=toc&amp;D=ovft&amp;AN=02123149-000000000-00000")</f>
        <v>https://ovidsp.ovid.com/ovidweb.cgi?T=JS&amp;NEWS=n&amp;CSC=Y&amp;PAGE=toc&amp;D=ovft&amp;AN=02123149-000000000-00000</v>
      </c>
    </row>
    <row r="194" spans="1:8" ht="24.6" customHeight="1" x14ac:dyDescent="0.3">
      <c r="A194" s="1">
        <v>188</v>
      </c>
      <c r="B194" s="2" t="s">
        <v>1233</v>
      </c>
      <c r="C194" s="2" t="s">
        <v>743</v>
      </c>
      <c r="D194" s="2" t="s">
        <v>1093</v>
      </c>
      <c r="E194" s="3" t="s">
        <v>112</v>
      </c>
      <c r="F194" s="3" t="s">
        <v>1309</v>
      </c>
      <c r="G194" s="3" t="s">
        <v>1531</v>
      </c>
      <c r="H194" s="2" t="str">
        <f>HYPERLINK("https://ovidsp.ovid.com/ovidweb.cgi?T=JS&amp;NEWS=n&amp;CSC=Y&amp;PAGE=toc&amp;D=ovft&amp;AN=00126772-000000000-00000","https://ovidsp.ovid.com/ovidweb.cgi?T=JS&amp;NEWS=n&amp;CSC=Y&amp;PAGE=toc&amp;D=ovft&amp;AN=00126772-000000000-00000")</f>
        <v>https://ovidsp.ovid.com/ovidweb.cgi?T=JS&amp;NEWS=n&amp;CSC=Y&amp;PAGE=toc&amp;D=ovft&amp;AN=00126772-000000000-00000</v>
      </c>
    </row>
    <row r="195" spans="1:8" ht="24.6" customHeight="1" x14ac:dyDescent="0.3">
      <c r="A195" s="1">
        <v>189</v>
      </c>
      <c r="B195" s="2" t="s">
        <v>1233</v>
      </c>
      <c r="C195" s="2" t="s">
        <v>744</v>
      </c>
      <c r="D195" s="2" t="s">
        <v>744</v>
      </c>
      <c r="E195" s="3" t="s">
        <v>113</v>
      </c>
      <c r="F195" s="3" t="s">
        <v>1370</v>
      </c>
      <c r="G195" s="3" t="s">
        <v>1583</v>
      </c>
      <c r="H195" s="2" t="str">
        <f>HYPERLINK("https://ovidsp.ovid.com/ovidweb.cgi?T=JS&amp;NEWS=n&amp;CSC=Y&amp;PAGE=toc&amp;D=ovft&amp;AN=02273976-000000000-00000","https://ovidsp.ovid.com/ovidweb.cgi?T=JS&amp;NEWS=n&amp;CSC=Y&amp;PAGE=toc&amp;D=ovft&amp;AN=02273976-000000000-00000")</f>
        <v>https://ovidsp.ovid.com/ovidweb.cgi?T=JS&amp;NEWS=n&amp;CSC=Y&amp;PAGE=toc&amp;D=ovft&amp;AN=02273976-000000000-00000</v>
      </c>
    </row>
    <row r="196" spans="1:8" ht="24.6" customHeight="1" x14ac:dyDescent="0.3">
      <c r="A196" s="1">
        <v>190</v>
      </c>
      <c r="B196" s="2" t="s">
        <v>1233</v>
      </c>
      <c r="C196" s="2" t="s">
        <v>499</v>
      </c>
      <c r="D196" s="2" t="s">
        <v>531</v>
      </c>
      <c r="E196" s="3" t="s">
        <v>114</v>
      </c>
      <c r="F196" s="3" t="s">
        <v>1334</v>
      </c>
      <c r="G196" s="3" t="s">
        <v>1583</v>
      </c>
      <c r="H196" s="2" t="str">
        <f>HYPERLINK("https://ovidsp.ovid.com/ovidweb.cgi?T=JS&amp;NEWS=n&amp;CSC=Y&amp;PAGE=toc&amp;D=ovft&amp;AN=02273912-000000000-00000","https://ovidsp.ovid.com/ovidweb.cgi?T=JS&amp;NEWS=n&amp;CSC=Y&amp;PAGE=toc&amp;D=ovft&amp;AN=02273912-000000000-00000")</f>
        <v>https://ovidsp.ovid.com/ovidweb.cgi?T=JS&amp;NEWS=n&amp;CSC=Y&amp;PAGE=toc&amp;D=ovft&amp;AN=02273912-000000000-00000</v>
      </c>
    </row>
    <row r="197" spans="1:8" ht="24.6" customHeight="1" x14ac:dyDescent="0.3">
      <c r="A197" s="1">
        <v>191</v>
      </c>
      <c r="B197" s="2" t="s">
        <v>1233</v>
      </c>
      <c r="C197" s="2" t="s">
        <v>745</v>
      </c>
      <c r="D197" s="2" t="s">
        <v>499</v>
      </c>
      <c r="E197" s="3" t="s">
        <v>115</v>
      </c>
      <c r="F197" s="3" t="s">
        <v>1371</v>
      </c>
      <c r="G197" s="3" t="s">
        <v>1583</v>
      </c>
      <c r="H197" s="2" t="str">
        <f>HYPERLINK("https://ovidsp.ovid.com/ovidweb.cgi?T=JS&amp;NEWS=n&amp;CSC=Y&amp;PAGE=toc&amp;D=ovft&amp;AN=00004311-000000000-00000","https://ovidsp.ovid.com/ovidweb.cgi?T=JS&amp;NEWS=n&amp;CSC=Y&amp;PAGE=toc&amp;D=ovft&amp;AN=00004311-000000000-00000")</f>
        <v>https://ovidsp.ovid.com/ovidweb.cgi?T=JS&amp;NEWS=n&amp;CSC=Y&amp;PAGE=toc&amp;D=ovft&amp;AN=00004311-000000000-00000</v>
      </c>
    </row>
    <row r="198" spans="1:8" ht="24.6" customHeight="1" x14ac:dyDescent="0.3">
      <c r="A198" s="1">
        <v>192</v>
      </c>
      <c r="B198" s="2" t="s">
        <v>1233</v>
      </c>
      <c r="C198" s="2" t="s">
        <v>746</v>
      </c>
      <c r="D198" s="2" t="s">
        <v>499</v>
      </c>
      <c r="E198" s="3" t="s">
        <v>116</v>
      </c>
      <c r="F198" s="3" t="s">
        <v>1329</v>
      </c>
      <c r="G198" s="3" t="s">
        <v>1583</v>
      </c>
      <c r="H198" s="2" t="str">
        <f>HYPERLINK("https://ovidsp.ovid.com/ovidweb.cgi?T=JS&amp;NEWS=n&amp;CSC=Y&amp;PAGE=toc&amp;D=ovft&amp;AN=00004850-000000000-00000","https://ovidsp.ovid.com/ovidweb.cgi?T=JS&amp;NEWS=n&amp;CSC=Y&amp;PAGE=toc&amp;D=ovft&amp;AN=00004850-000000000-00000")</f>
        <v>https://ovidsp.ovid.com/ovidweb.cgi?T=JS&amp;NEWS=n&amp;CSC=Y&amp;PAGE=toc&amp;D=ovft&amp;AN=00004850-000000000-00000</v>
      </c>
    </row>
    <row r="199" spans="1:8" ht="24.6" customHeight="1" x14ac:dyDescent="0.3">
      <c r="A199" s="1">
        <v>193</v>
      </c>
      <c r="B199" s="2" t="s">
        <v>1233</v>
      </c>
      <c r="C199" s="2" t="s">
        <v>747</v>
      </c>
      <c r="D199" s="2" t="s">
        <v>1094</v>
      </c>
      <c r="E199" s="3" t="s">
        <v>117</v>
      </c>
      <c r="F199" s="3" t="s">
        <v>1253</v>
      </c>
      <c r="G199" s="3" t="s">
        <v>1532</v>
      </c>
      <c r="H199" s="2" t="str">
        <f>HYPERLINK("https://ovidsp.ovid.com/ovidweb.cgi?T=JS&amp;NEWS=n&amp;CSC=Y&amp;PAGE=toc&amp;D=ovft&amp;AN=00021668-000000000-00000","https://ovidsp.ovid.com/ovidweb.cgi?T=JS&amp;NEWS=n&amp;CSC=Y&amp;PAGE=toc&amp;D=ovft&amp;AN=00021668-000000000-00000")</f>
        <v>https://ovidsp.ovid.com/ovidweb.cgi?T=JS&amp;NEWS=n&amp;CSC=Y&amp;PAGE=toc&amp;D=ovft&amp;AN=00021668-000000000-00000</v>
      </c>
    </row>
    <row r="200" spans="1:8" ht="24.6" customHeight="1" x14ac:dyDescent="0.3">
      <c r="A200" s="1">
        <v>194</v>
      </c>
      <c r="B200" s="2" t="s">
        <v>1233</v>
      </c>
      <c r="C200" s="2" t="s">
        <v>748</v>
      </c>
      <c r="D200" s="2" t="s">
        <v>499</v>
      </c>
      <c r="E200" s="3" t="s">
        <v>118</v>
      </c>
      <c r="F200" s="3" t="s">
        <v>1372</v>
      </c>
      <c r="G200" s="3" t="s">
        <v>1583</v>
      </c>
      <c r="H200" s="2" t="str">
        <f>HYPERLINK("https://ovidsp.ovid.com/ovidweb.cgi?T=JS&amp;NEWS=n&amp;CSC=Y&amp;PAGE=toc&amp;D=ovft&amp;AN=02123148-000000000-00000","https://ovidsp.ovid.com/ovidweb.cgi?T=JS&amp;NEWS=n&amp;CSC=Y&amp;PAGE=toc&amp;D=ovft&amp;AN=02123148-000000000-00000")</f>
        <v>https://ovidsp.ovid.com/ovidweb.cgi?T=JS&amp;NEWS=n&amp;CSC=Y&amp;PAGE=toc&amp;D=ovft&amp;AN=02123148-000000000-00000</v>
      </c>
    </row>
    <row r="201" spans="1:8" ht="24.6" customHeight="1" x14ac:dyDescent="0.3">
      <c r="A201" s="1">
        <v>195</v>
      </c>
      <c r="B201" s="2" t="s">
        <v>1233</v>
      </c>
      <c r="C201" s="2" t="s">
        <v>499</v>
      </c>
      <c r="D201" s="2" t="s">
        <v>532</v>
      </c>
      <c r="E201" s="3" t="s">
        <v>119</v>
      </c>
      <c r="F201" s="3" t="s">
        <v>1292</v>
      </c>
      <c r="G201" s="3" t="s">
        <v>1583</v>
      </c>
      <c r="H201" s="2" t="str">
        <f>HYPERLINK("https://ovidsp.ovid.com/ovidweb.cgi?T=JS&amp;NEWS=n&amp;CSC=Y&amp;PAGE=toc&amp;D=ovft&amp;AN=02273911-000000000-00000","https://ovidsp.ovid.com/ovidweb.cgi?T=JS&amp;NEWS=n&amp;CSC=Y&amp;PAGE=toc&amp;D=ovft&amp;AN=02273911-000000000-00000")</f>
        <v>https://ovidsp.ovid.com/ovidweb.cgi?T=JS&amp;NEWS=n&amp;CSC=Y&amp;PAGE=toc&amp;D=ovft&amp;AN=02273911-000000000-00000</v>
      </c>
    </row>
    <row r="202" spans="1:8" ht="24.6" customHeight="1" x14ac:dyDescent="0.3">
      <c r="A202" s="1">
        <v>196</v>
      </c>
      <c r="B202" s="2" t="s">
        <v>1233</v>
      </c>
      <c r="C202" s="2" t="s">
        <v>749</v>
      </c>
      <c r="D202" s="2" t="s">
        <v>1095</v>
      </c>
      <c r="E202" s="3" t="s">
        <v>120</v>
      </c>
      <c r="F202" s="3" t="s">
        <v>1373</v>
      </c>
      <c r="G202" s="3" t="s">
        <v>1506</v>
      </c>
      <c r="H202" s="2" t="str">
        <f>HYPERLINK("https://ovidsp.ovid.com/ovidweb.cgi?T=JS&amp;NEWS=n&amp;CSC=Y&amp;PAGE=toc&amp;D=ovft&amp;AN=01787381-000000000-00000","https://ovidsp.ovid.com/ovidweb.cgi?T=JS&amp;NEWS=n&amp;CSC=Y&amp;PAGE=toc&amp;D=ovft&amp;AN=01787381-000000000-00000")</f>
        <v>https://ovidsp.ovid.com/ovidweb.cgi?T=JS&amp;NEWS=n&amp;CSC=Y&amp;PAGE=toc&amp;D=ovft&amp;AN=01787381-000000000-00000</v>
      </c>
    </row>
    <row r="203" spans="1:8" ht="24.6" customHeight="1" x14ac:dyDescent="0.3">
      <c r="A203" s="1">
        <v>197</v>
      </c>
      <c r="B203" s="2" t="s">
        <v>1233</v>
      </c>
      <c r="C203" s="2" t="s">
        <v>749</v>
      </c>
      <c r="D203" s="2" t="s">
        <v>1095</v>
      </c>
      <c r="E203" s="3" t="s">
        <v>120</v>
      </c>
      <c r="F203" s="3" t="s">
        <v>1374</v>
      </c>
      <c r="G203" s="3" t="s">
        <v>1373</v>
      </c>
      <c r="H203" s="2" t="str">
        <f>HYPERLINK("https://ovidsp.ovid.com/ovidweb.cgi?T=JS&amp;NEWS=n&amp;CSC=Y&amp;PAGE=toc&amp;D=ovft&amp;AN=01258363-000000000-00000","https://ovidsp.ovid.com/ovidweb.cgi?T=JS&amp;NEWS=n&amp;CSC=Y&amp;PAGE=toc&amp;D=ovft&amp;AN=01258363-000000000-00000")</f>
        <v>https://ovidsp.ovid.com/ovidweb.cgi?T=JS&amp;NEWS=n&amp;CSC=Y&amp;PAGE=toc&amp;D=ovft&amp;AN=01258363-000000000-00000</v>
      </c>
    </row>
    <row r="204" spans="1:8" ht="24.6" customHeight="1" x14ac:dyDescent="0.3">
      <c r="A204" s="1">
        <v>198</v>
      </c>
      <c r="B204" s="2" t="s">
        <v>1233</v>
      </c>
      <c r="C204" s="2" t="s">
        <v>750</v>
      </c>
      <c r="D204" s="2" t="s">
        <v>499</v>
      </c>
      <c r="E204" s="3" t="s">
        <v>121</v>
      </c>
      <c r="F204" s="3" t="s">
        <v>1253</v>
      </c>
      <c r="G204" s="3" t="s">
        <v>1583</v>
      </c>
      <c r="H204" s="2" t="str">
        <f>HYPERLINK("https://ovidsp.ovid.com/ovidweb.cgi?T=JS&amp;NEWS=n&amp;CSC=Y&amp;PAGE=toc&amp;D=ovft&amp;AN=00004347-000000000-00000","https://ovidsp.ovid.com/ovidweb.cgi?T=JS&amp;NEWS=n&amp;CSC=Y&amp;PAGE=toc&amp;D=ovft&amp;AN=00004347-000000000-00000")</f>
        <v>https://ovidsp.ovid.com/ovidweb.cgi?T=JS&amp;NEWS=n&amp;CSC=Y&amp;PAGE=toc&amp;D=ovft&amp;AN=00004347-000000000-00000</v>
      </c>
    </row>
    <row r="205" spans="1:8" ht="24.6" customHeight="1" x14ac:dyDescent="0.3">
      <c r="A205" s="1">
        <v>199</v>
      </c>
      <c r="B205" s="2" t="s">
        <v>1233</v>
      </c>
      <c r="C205" s="2" t="s">
        <v>751</v>
      </c>
      <c r="D205" s="2" t="s">
        <v>499</v>
      </c>
      <c r="E205" s="3" t="s">
        <v>122</v>
      </c>
      <c r="F205" s="3" t="s">
        <v>1270</v>
      </c>
      <c r="G205" s="3" t="s">
        <v>1583</v>
      </c>
      <c r="H205" s="2" t="str">
        <f>HYPERLINK("https://ovidsp.ovid.com/ovidweb.cgi?T=JS&amp;NEWS=n&amp;CSC=Y&amp;PAGE=toc&amp;D=ovft&amp;AN=00004356-000000000-00000","https://ovidsp.ovid.com/ovidweb.cgi?T=JS&amp;NEWS=n&amp;CSC=Y&amp;PAGE=toc&amp;D=ovft&amp;AN=00004356-000000000-00000")</f>
        <v>https://ovidsp.ovid.com/ovidweb.cgi?T=JS&amp;NEWS=n&amp;CSC=Y&amp;PAGE=toc&amp;D=ovft&amp;AN=00004356-000000000-00000</v>
      </c>
    </row>
    <row r="206" spans="1:8" ht="24.6" customHeight="1" x14ac:dyDescent="0.3">
      <c r="A206" s="1">
        <v>200</v>
      </c>
      <c r="B206" s="2" t="s">
        <v>1233</v>
      </c>
      <c r="C206" s="2" t="s">
        <v>499</v>
      </c>
      <c r="D206" s="2" t="s">
        <v>533</v>
      </c>
      <c r="E206" s="3" t="s">
        <v>123</v>
      </c>
      <c r="F206" s="3" t="s">
        <v>1375</v>
      </c>
      <c r="G206" s="3" t="s">
        <v>1583</v>
      </c>
      <c r="H206" s="2" t="str">
        <f>HYPERLINK("https://ovidsp.ovid.com/ovidweb.cgi?T=JS&amp;NEWS=n&amp;CSC=Y&amp;PAGE=toc&amp;D=ovft&amp;AN=01279778-000000000-00000","https://ovidsp.ovid.com/ovidweb.cgi?T=JS&amp;NEWS=n&amp;CSC=Y&amp;PAGE=toc&amp;D=ovft&amp;AN=01279778-000000000-00000")</f>
        <v>https://ovidsp.ovid.com/ovidweb.cgi?T=JS&amp;NEWS=n&amp;CSC=Y&amp;PAGE=toc&amp;D=ovft&amp;AN=01279778-000000000-00000</v>
      </c>
    </row>
    <row r="207" spans="1:8" ht="24.6" customHeight="1" x14ac:dyDescent="0.3">
      <c r="A207" s="1">
        <v>201</v>
      </c>
      <c r="B207" s="2" t="s">
        <v>1233</v>
      </c>
      <c r="C207" s="2" t="s">
        <v>499</v>
      </c>
      <c r="D207" s="2" t="s">
        <v>534</v>
      </c>
      <c r="E207" s="3" t="s">
        <v>124</v>
      </c>
      <c r="F207" s="3" t="s">
        <v>1251</v>
      </c>
      <c r="G207" s="3" t="s">
        <v>1583</v>
      </c>
      <c r="H207" s="2" t="str">
        <f>HYPERLINK("https://ovidsp.ovid.com/ovidweb.cgi?T=JS&amp;NEWS=n&amp;CSC=Y&amp;PAGE=toc&amp;D=ovft&amp;AN=01943953-000000000-00000","https://ovidsp.ovid.com/ovidweb.cgi?T=JS&amp;NEWS=n&amp;CSC=Y&amp;PAGE=toc&amp;D=ovft&amp;AN=01943953-000000000-00000")</f>
        <v>https://ovidsp.ovid.com/ovidweb.cgi?T=JS&amp;NEWS=n&amp;CSC=Y&amp;PAGE=toc&amp;D=ovft&amp;AN=01943953-000000000-00000</v>
      </c>
    </row>
    <row r="208" spans="1:8" ht="24.6" customHeight="1" x14ac:dyDescent="0.3">
      <c r="A208" s="1">
        <v>202</v>
      </c>
      <c r="B208" s="2" t="s">
        <v>1233</v>
      </c>
      <c r="C208" s="2" t="s">
        <v>499</v>
      </c>
      <c r="D208" s="2" t="s">
        <v>535</v>
      </c>
      <c r="E208" s="3" t="s">
        <v>125</v>
      </c>
      <c r="F208" s="3" t="s">
        <v>1251</v>
      </c>
      <c r="G208" s="3" t="s">
        <v>1583</v>
      </c>
      <c r="H208" s="2" t="str">
        <f>HYPERLINK("https://ovidsp.ovid.com/ovidweb.cgi?T=JS&amp;NEWS=n&amp;CSC=Y&amp;PAGE=toc&amp;D=ovft&amp;AN=02174540-000000000-00000","https://ovidsp.ovid.com/ovidweb.cgi?T=JS&amp;NEWS=n&amp;CSC=Y&amp;PAGE=toc&amp;D=ovft&amp;AN=02174540-000000000-00000")</f>
        <v>https://ovidsp.ovid.com/ovidweb.cgi?T=JS&amp;NEWS=n&amp;CSC=Y&amp;PAGE=toc&amp;D=ovft&amp;AN=02174540-000000000-00000</v>
      </c>
    </row>
    <row r="209" spans="1:8" ht="24.6" customHeight="1" x14ac:dyDescent="0.3">
      <c r="A209" s="1">
        <v>203</v>
      </c>
      <c r="B209" s="2" t="s">
        <v>1233</v>
      </c>
      <c r="C209" s="2" t="s">
        <v>499</v>
      </c>
      <c r="D209" s="2" t="s">
        <v>536</v>
      </c>
      <c r="E209" s="3" t="s">
        <v>126</v>
      </c>
      <c r="F209" s="3" t="s">
        <v>1376</v>
      </c>
      <c r="G209" s="3" t="s">
        <v>1583</v>
      </c>
      <c r="H209" s="2" t="str">
        <f>HYPERLINK("https://ovidsp.ovid.com/ovidweb.cgi?T=JS&amp;NEWS=n&amp;CSC=Y&amp;PAGE=toc&amp;D=ovft&amp;AN=02054256-000000000-00000","https://ovidsp.ovid.com/ovidweb.cgi?T=JS&amp;NEWS=n&amp;CSC=Y&amp;PAGE=toc&amp;D=ovft&amp;AN=02054256-000000000-00000")</f>
        <v>https://ovidsp.ovid.com/ovidweb.cgi?T=JS&amp;NEWS=n&amp;CSC=Y&amp;PAGE=toc&amp;D=ovft&amp;AN=02054256-000000000-00000</v>
      </c>
    </row>
    <row r="210" spans="1:8" ht="24.6" customHeight="1" x14ac:dyDescent="0.3">
      <c r="A210" s="1">
        <v>204</v>
      </c>
      <c r="B210" s="2" t="s">
        <v>1233</v>
      </c>
      <c r="C210" s="2" t="s">
        <v>499</v>
      </c>
      <c r="D210" s="2" t="s">
        <v>537</v>
      </c>
      <c r="E210" s="3" t="s">
        <v>127</v>
      </c>
      <c r="F210" s="3" t="s">
        <v>1377</v>
      </c>
      <c r="G210" s="3" t="s">
        <v>1583</v>
      </c>
      <c r="H210" s="2" t="str">
        <f>HYPERLINK("https://ovidsp.ovid.com/ovidweb.cgi?T=JS&amp;NEWS=n&amp;CSC=Y&amp;PAGE=toc&amp;D=ovft&amp;AN=02014405-000000000-00000","https://ovidsp.ovid.com/ovidweb.cgi?T=JS&amp;NEWS=n&amp;CSC=Y&amp;PAGE=toc&amp;D=ovft&amp;AN=02014405-000000000-00000")</f>
        <v>https://ovidsp.ovid.com/ovidweb.cgi?T=JS&amp;NEWS=n&amp;CSC=Y&amp;PAGE=toc&amp;D=ovft&amp;AN=02014405-000000000-00000</v>
      </c>
    </row>
    <row r="211" spans="1:8" ht="24.6" customHeight="1" x14ac:dyDescent="0.3">
      <c r="A211" s="1">
        <v>205</v>
      </c>
      <c r="B211" s="2" t="s">
        <v>1233</v>
      </c>
      <c r="C211" s="2" t="s">
        <v>752</v>
      </c>
      <c r="D211" s="2" t="s">
        <v>499</v>
      </c>
      <c r="E211" s="3" t="s">
        <v>128</v>
      </c>
      <c r="F211" s="3" t="s">
        <v>1378</v>
      </c>
      <c r="G211" s="3" t="s">
        <v>1583</v>
      </c>
      <c r="H211" s="2" t="str">
        <f>HYPERLINK("https://ovidsp.ovid.com/ovidweb.cgi?T=JS&amp;NEWS=n&amp;CSC=Y&amp;PAGE=toc&amp;D=ovft&amp;AN=00004397-000000000-00000","https://ovidsp.ovid.com/ovidweb.cgi?T=JS&amp;NEWS=n&amp;CSC=Y&amp;PAGE=toc&amp;D=ovft&amp;AN=00004397-000000000-00000")</f>
        <v>https://ovidsp.ovid.com/ovidweb.cgi?T=JS&amp;NEWS=n&amp;CSC=Y&amp;PAGE=toc&amp;D=ovft&amp;AN=00004397-000000000-00000</v>
      </c>
    </row>
    <row r="212" spans="1:8" ht="24.6" customHeight="1" x14ac:dyDescent="0.3">
      <c r="A212" s="1">
        <v>206</v>
      </c>
      <c r="B212" s="2" t="s">
        <v>1233</v>
      </c>
      <c r="C212" s="2" t="s">
        <v>753</v>
      </c>
      <c r="D212" s="2" t="s">
        <v>1096</v>
      </c>
      <c r="E212" s="3" t="s">
        <v>129</v>
      </c>
      <c r="F212" s="3" t="s">
        <v>1379</v>
      </c>
      <c r="G212" s="3" t="s">
        <v>1533</v>
      </c>
      <c r="H212" s="2" t="str">
        <f>HYPERLINK("https://ovidsp.ovid.com/ovidweb.cgi?T=JS&amp;NEWS=n&amp;CSC=Y&amp;PAGE=toc&amp;D=ovft&amp;AN=01198282-000000000-00000","https://ovidsp.ovid.com/ovidweb.cgi?T=JS&amp;NEWS=n&amp;CSC=Y&amp;PAGE=toc&amp;D=ovft&amp;AN=01198282-000000000-00000")</f>
        <v>https://ovidsp.ovid.com/ovidweb.cgi?T=JS&amp;NEWS=n&amp;CSC=Y&amp;PAGE=toc&amp;D=ovft&amp;AN=01198282-000000000-00000</v>
      </c>
    </row>
    <row r="213" spans="1:8" ht="24.6" customHeight="1" x14ac:dyDescent="0.3">
      <c r="A213" s="1">
        <v>207</v>
      </c>
      <c r="B213" s="2" t="s">
        <v>1233</v>
      </c>
      <c r="C213" s="2" t="s">
        <v>754</v>
      </c>
      <c r="D213" s="2" t="s">
        <v>1097</v>
      </c>
      <c r="E213" s="3" t="s">
        <v>130</v>
      </c>
      <c r="F213" s="3" t="s">
        <v>1380</v>
      </c>
      <c r="G213" s="3" t="s">
        <v>1583</v>
      </c>
      <c r="H213" s="2" t="str">
        <f>HYPERLINK("https://ovidsp.ovid.com/ovidweb.cgi?T=JS&amp;NEWS=n&amp;CSC=Y&amp;PAGE=toc&amp;D=ovft&amp;AN=00004424-000000000-00000","https://ovidsp.ovid.com/ovidweb.cgi?T=JS&amp;NEWS=n&amp;CSC=Y&amp;PAGE=toc&amp;D=ovft&amp;AN=00004424-000000000-00000")</f>
        <v>https://ovidsp.ovid.com/ovidweb.cgi?T=JS&amp;NEWS=n&amp;CSC=Y&amp;PAGE=toc&amp;D=ovft&amp;AN=00004424-000000000-00000</v>
      </c>
    </row>
    <row r="214" spans="1:8" ht="24.6" customHeight="1" x14ac:dyDescent="0.3">
      <c r="A214" s="1">
        <v>208</v>
      </c>
      <c r="B214" s="2" t="s">
        <v>1233</v>
      </c>
      <c r="C214" s="2" t="s">
        <v>499</v>
      </c>
      <c r="D214" s="2" t="s">
        <v>538</v>
      </c>
      <c r="E214" s="3" t="s">
        <v>131</v>
      </c>
      <c r="F214" s="3" t="s">
        <v>1381</v>
      </c>
      <c r="G214" s="3" t="s">
        <v>1583</v>
      </c>
      <c r="H214" s="2" t="str">
        <f>HYPERLINK("https://ovidsp.ovid.com/ovidweb.cgi?T=JS&amp;NEWS=n&amp;CSC=Y&amp;PAGE=toc&amp;D=ovft&amp;AN=01893704-000000000-00000","https://ovidsp.ovid.com/ovidweb.cgi?T=JS&amp;NEWS=n&amp;CSC=Y&amp;PAGE=toc&amp;D=ovft&amp;AN=01893704-000000000-00000")</f>
        <v>https://ovidsp.ovid.com/ovidweb.cgi?T=JS&amp;NEWS=n&amp;CSC=Y&amp;PAGE=toc&amp;D=ovft&amp;AN=01893704-000000000-00000</v>
      </c>
    </row>
    <row r="215" spans="1:8" ht="24.6" customHeight="1" x14ac:dyDescent="0.3">
      <c r="A215" s="1">
        <v>209</v>
      </c>
      <c r="B215" s="2" t="s">
        <v>1233</v>
      </c>
      <c r="C215" s="2" t="s">
        <v>499</v>
      </c>
      <c r="D215" s="2" t="s">
        <v>539</v>
      </c>
      <c r="E215" s="3" t="s">
        <v>132</v>
      </c>
      <c r="F215" s="3" t="s">
        <v>1382</v>
      </c>
      <c r="G215" s="3" t="s">
        <v>1583</v>
      </c>
      <c r="H215" s="2" t="str">
        <f>HYPERLINK("https://ovidsp.ovid.com/ovidweb.cgi?T=JS&amp;NEWS=n&amp;CSC=Y&amp;PAGE=toc&amp;D=ovft&amp;AN=01979360-000000000-00000","https://ovidsp.ovid.com/ovidweb.cgi?T=JS&amp;NEWS=n&amp;CSC=Y&amp;PAGE=toc&amp;D=ovft&amp;AN=01979360-000000000-00000")</f>
        <v>https://ovidsp.ovid.com/ovidweb.cgi?T=JS&amp;NEWS=n&amp;CSC=Y&amp;PAGE=toc&amp;D=ovft&amp;AN=01979360-000000000-00000</v>
      </c>
    </row>
    <row r="216" spans="1:8" ht="24.6" customHeight="1" x14ac:dyDescent="0.3">
      <c r="A216" s="1">
        <v>210</v>
      </c>
      <c r="B216" s="2" t="s">
        <v>1233</v>
      </c>
      <c r="C216" s="2" t="s">
        <v>755</v>
      </c>
      <c r="D216" s="2" t="s">
        <v>499</v>
      </c>
      <c r="E216" s="3" t="s">
        <v>133</v>
      </c>
      <c r="F216" s="3" t="s">
        <v>1319</v>
      </c>
      <c r="G216" s="3" t="s">
        <v>1583</v>
      </c>
      <c r="H216" s="2" t="str">
        <f>HYPERLINK("https://ovidsp.ovid.com/ovidweb.cgi?T=JS&amp;NEWS=n&amp;CSC=Y&amp;PAGE=toc&amp;D=ovft&amp;AN=01720610-000000000-00000","https://ovidsp.ovid.com/ovidweb.cgi?T=JS&amp;NEWS=n&amp;CSC=Y&amp;PAGE=toc&amp;D=ovft&amp;AN=01720610-000000000-00000")</f>
        <v>https://ovidsp.ovid.com/ovidweb.cgi?T=JS&amp;NEWS=n&amp;CSC=Y&amp;PAGE=toc&amp;D=ovft&amp;AN=01720610-000000000-00000</v>
      </c>
    </row>
    <row r="217" spans="1:8" ht="24.6" customHeight="1" x14ac:dyDescent="0.3">
      <c r="A217" s="1">
        <v>211</v>
      </c>
      <c r="B217" s="2" t="s">
        <v>1233</v>
      </c>
      <c r="C217" s="2" t="s">
        <v>756</v>
      </c>
      <c r="D217" s="2" t="s">
        <v>499</v>
      </c>
      <c r="E217" s="3" t="s">
        <v>134</v>
      </c>
      <c r="F217" s="3" t="s">
        <v>1383</v>
      </c>
      <c r="G217" s="3" t="s">
        <v>1583</v>
      </c>
      <c r="H217" s="2" t="str">
        <f>HYPERLINK("https://ovidsp.ovid.com/ovidweb.cgi?T=JS&amp;NEWS=n&amp;CSC=Y&amp;PAGE=toc&amp;D=ovft&amp;AN=00126334-000000000-00000","https://ovidsp.ovid.com/ovidweb.cgi?T=JS&amp;NEWS=n&amp;CSC=Y&amp;PAGE=toc&amp;D=ovft&amp;AN=00126334-000000000-00000")</f>
        <v>https://ovidsp.ovid.com/ovidweb.cgi?T=JS&amp;NEWS=n&amp;CSC=Y&amp;PAGE=toc&amp;D=ovft&amp;AN=00126334-000000000-00000</v>
      </c>
    </row>
    <row r="218" spans="1:8" ht="24.6" customHeight="1" x14ac:dyDescent="0.3">
      <c r="A218" s="1">
        <v>212</v>
      </c>
      <c r="B218" s="2" t="s">
        <v>1233</v>
      </c>
      <c r="C218" s="2" t="s">
        <v>757</v>
      </c>
      <c r="D218" s="2" t="s">
        <v>499</v>
      </c>
      <c r="E218" s="3" t="s">
        <v>135</v>
      </c>
      <c r="F218" s="3" t="s">
        <v>1269</v>
      </c>
      <c r="G218" s="3" t="s">
        <v>1534</v>
      </c>
      <c r="H218" s="2" t="str">
        <f>HYPERLINK("https://ovidsp.ovid.com/ovidweb.cgi?T=JS&amp;NEWS=n&amp;CSC=Y&amp;PAGE=toc&amp;D=ovft&amp;AN=01938924-000000000-00000","https://ovidsp.ovid.com/ovidweb.cgi?T=JS&amp;NEWS=n&amp;CSC=Y&amp;PAGE=toc&amp;D=ovft&amp;AN=01938924-000000000-00000")</f>
        <v>https://ovidsp.ovid.com/ovidweb.cgi?T=JS&amp;NEWS=n&amp;CSC=Y&amp;PAGE=toc&amp;D=ovft&amp;AN=01938924-000000000-00000</v>
      </c>
    </row>
    <row r="219" spans="1:8" ht="24.6" customHeight="1" x14ac:dyDescent="0.3">
      <c r="A219" s="1">
        <v>213</v>
      </c>
      <c r="B219" s="2" t="s">
        <v>1233</v>
      </c>
      <c r="C219" s="2" t="s">
        <v>499</v>
      </c>
      <c r="D219" s="2" t="s">
        <v>540</v>
      </c>
      <c r="E219" s="3" t="s">
        <v>136</v>
      </c>
      <c r="F219" s="3" t="s">
        <v>1280</v>
      </c>
      <c r="G219" s="3" t="s">
        <v>1583</v>
      </c>
      <c r="H219" s="2" t="str">
        <f>HYPERLINK("https://ovidsp.ovid.com/ovidweb.cgi?T=JS&amp;NEWS=n&amp;CSC=Y&amp;PAGE=toc&amp;D=ovft&amp;AN=02205615-000000000-00000","https://ovidsp.ovid.com/ovidweb.cgi?T=JS&amp;NEWS=n&amp;CSC=Y&amp;PAGE=toc&amp;D=ovft&amp;AN=02205615-000000000-00000")</f>
        <v>https://ovidsp.ovid.com/ovidweb.cgi?T=JS&amp;NEWS=n&amp;CSC=Y&amp;PAGE=toc&amp;D=ovft&amp;AN=02205615-000000000-00000</v>
      </c>
    </row>
    <row r="220" spans="1:8" ht="24.6" customHeight="1" x14ac:dyDescent="0.3">
      <c r="A220" s="1">
        <v>214</v>
      </c>
      <c r="B220" s="2" t="s">
        <v>1233</v>
      </c>
      <c r="C220" s="2" t="s">
        <v>499</v>
      </c>
      <c r="D220" s="2" t="s">
        <v>541</v>
      </c>
      <c r="E220" s="3" t="s">
        <v>137</v>
      </c>
      <c r="F220" s="3" t="s">
        <v>1384</v>
      </c>
      <c r="G220" s="3" t="s">
        <v>1583</v>
      </c>
      <c r="H220" s="2" t="str">
        <f>HYPERLINK("https://ovidsp.ovid.com/ovidweb.cgi?T=JS&amp;NEWS=n&amp;CSC=Y&amp;PAGE=toc&amp;D=ovft&amp;AN=02174543-000000000-00000","https://ovidsp.ovid.com/ovidweb.cgi?T=JS&amp;NEWS=n&amp;CSC=Y&amp;PAGE=toc&amp;D=ovft&amp;AN=02174543-000000000-00000")</f>
        <v>https://ovidsp.ovid.com/ovidweb.cgi?T=JS&amp;NEWS=n&amp;CSC=Y&amp;PAGE=toc&amp;D=ovft&amp;AN=02174543-000000000-00000</v>
      </c>
    </row>
    <row r="221" spans="1:8" ht="24.6" customHeight="1" x14ac:dyDescent="0.3">
      <c r="A221" s="1">
        <v>215</v>
      </c>
      <c r="B221" s="2" t="s">
        <v>1233</v>
      </c>
      <c r="C221" s="2" t="s">
        <v>758</v>
      </c>
      <c r="D221" s="2" t="s">
        <v>499</v>
      </c>
      <c r="E221" s="3" t="s">
        <v>138</v>
      </c>
      <c r="F221" s="3" t="s">
        <v>1356</v>
      </c>
      <c r="G221" s="3" t="s">
        <v>1269</v>
      </c>
      <c r="H221" s="2" t="str">
        <f>HYPERLINK("https://ovidsp.ovid.com/ovidweb.cgi?T=JS&amp;NEWS=n&amp;CSC=Y&amp;PAGE=toc&amp;D=ovft&amp;AN=01583928-000000000-00000","https://ovidsp.ovid.com/ovidweb.cgi?T=JS&amp;NEWS=n&amp;CSC=Y&amp;PAGE=toc&amp;D=ovft&amp;AN=01583928-000000000-00000")</f>
        <v>https://ovidsp.ovid.com/ovidweb.cgi?T=JS&amp;NEWS=n&amp;CSC=Y&amp;PAGE=toc&amp;D=ovft&amp;AN=01583928-000000000-00000</v>
      </c>
    </row>
    <row r="222" spans="1:8" ht="24.6" customHeight="1" x14ac:dyDescent="0.3">
      <c r="A222" s="1">
        <v>216</v>
      </c>
      <c r="B222" s="2" t="s">
        <v>1233</v>
      </c>
      <c r="C222" s="2" t="s">
        <v>759</v>
      </c>
      <c r="D222" s="2" t="s">
        <v>1098</v>
      </c>
      <c r="E222" s="3" t="s">
        <v>139</v>
      </c>
      <c r="F222" s="3" t="s">
        <v>1385</v>
      </c>
      <c r="G222" s="3" t="s">
        <v>1535</v>
      </c>
      <c r="H222" s="2" t="str">
        <f>HYPERLINK("https://ovidsp.ovid.com/ovidweb.cgi?T=JS&amp;NEWS=n&amp;CSC=Y&amp;PAGE=toc&amp;D=ovft&amp;AN=01238579-000000000-00000","https://ovidsp.ovid.com/ovidweb.cgi?T=JS&amp;NEWS=n&amp;CSC=Y&amp;PAGE=toc&amp;D=ovft&amp;AN=01238579-000000000-00000")</f>
        <v>https://ovidsp.ovid.com/ovidweb.cgi?T=JS&amp;NEWS=n&amp;CSC=Y&amp;PAGE=toc&amp;D=ovft&amp;AN=01238579-000000000-00000</v>
      </c>
    </row>
    <row r="223" spans="1:8" ht="24.6" customHeight="1" x14ac:dyDescent="0.3">
      <c r="A223" s="1">
        <v>217</v>
      </c>
      <c r="B223" s="2" t="s">
        <v>1233</v>
      </c>
      <c r="C223" s="2" t="s">
        <v>499</v>
      </c>
      <c r="D223" s="2" t="s">
        <v>542</v>
      </c>
      <c r="E223" s="3" t="s">
        <v>140</v>
      </c>
      <c r="F223" s="3" t="s">
        <v>1386</v>
      </c>
      <c r="G223" s="3" t="s">
        <v>1583</v>
      </c>
      <c r="H223" s="2" t="str">
        <f>HYPERLINK("https://ovidsp.ovid.com/ovidweb.cgi?T=JS&amp;NEWS=n&amp;CSC=Y&amp;PAGE=toc&amp;D=ovft&amp;AN=01709767-000000000-00000","https://ovidsp.ovid.com/ovidweb.cgi?T=JS&amp;NEWS=n&amp;CSC=Y&amp;PAGE=toc&amp;D=ovft&amp;AN=01709767-000000000-00000")</f>
        <v>https://ovidsp.ovid.com/ovidweb.cgi?T=JS&amp;NEWS=n&amp;CSC=Y&amp;PAGE=toc&amp;D=ovft&amp;AN=01709767-000000000-00000</v>
      </c>
    </row>
    <row r="224" spans="1:8" ht="24.6" customHeight="1" x14ac:dyDescent="0.3">
      <c r="A224" s="1">
        <v>218</v>
      </c>
      <c r="B224" s="2" t="s">
        <v>1233</v>
      </c>
      <c r="C224" s="2" t="s">
        <v>499</v>
      </c>
      <c r="D224" s="2" t="s">
        <v>543</v>
      </c>
      <c r="E224" s="3" t="s">
        <v>141</v>
      </c>
      <c r="F224" s="3" t="s">
        <v>1387</v>
      </c>
      <c r="G224" s="3" t="s">
        <v>1583</v>
      </c>
      <c r="H224" s="2" t="str">
        <f>HYPERLINK("https://ovidsp.ovid.com/ovidweb.cgi?T=JS&amp;NEWS=n&amp;CSC=Y&amp;PAGE=toc&amp;D=ovft&amp;AN=01709766-000000000-00000","https://ovidsp.ovid.com/ovidweb.cgi?T=JS&amp;NEWS=n&amp;CSC=Y&amp;PAGE=toc&amp;D=ovft&amp;AN=01709766-000000000-00000")</f>
        <v>https://ovidsp.ovid.com/ovidweb.cgi?T=JS&amp;NEWS=n&amp;CSC=Y&amp;PAGE=toc&amp;D=ovft&amp;AN=01709766-000000000-00000</v>
      </c>
    </row>
    <row r="225" spans="1:8" ht="24.6" customHeight="1" x14ac:dyDescent="0.3">
      <c r="A225" s="1">
        <v>219</v>
      </c>
      <c r="B225" s="2" t="s">
        <v>1233</v>
      </c>
      <c r="C225" s="2" t="s">
        <v>499</v>
      </c>
      <c r="D225" s="2" t="s">
        <v>544</v>
      </c>
      <c r="E225" s="3" t="s">
        <v>142</v>
      </c>
      <c r="F225" s="3" t="s">
        <v>1388</v>
      </c>
      <c r="G225" s="3" t="s">
        <v>1583</v>
      </c>
      <c r="H225" s="2" t="str">
        <f>HYPERLINK("https://ovidsp.ovid.com/ovidweb.cgi?T=JS&amp;NEWS=n&amp;CSC=Y&amp;PAGE=toc&amp;D=ovft&amp;AN=01932788-000000000-00000","https://ovidsp.ovid.com/ovidweb.cgi?T=JS&amp;NEWS=n&amp;CSC=Y&amp;PAGE=toc&amp;D=ovft&amp;AN=01932788-000000000-00000")</f>
        <v>https://ovidsp.ovid.com/ovidweb.cgi?T=JS&amp;NEWS=n&amp;CSC=Y&amp;PAGE=toc&amp;D=ovft&amp;AN=01932788-000000000-00000</v>
      </c>
    </row>
    <row r="226" spans="1:8" ht="24.6" customHeight="1" x14ac:dyDescent="0.3">
      <c r="A226" s="1">
        <v>220</v>
      </c>
      <c r="B226" s="2" t="s">
        <v>1233</v>
      </c>
      <c r="C226" s="2" t="s">
        <v>499</v>
      </c>
      <c r="D226" s="2" t="s">
        <v>545</v>
      </c>
      <c r="E226" s="3" t="s">
        <v>143</v>
      </c>
      <c r="F226" s="3" t="s">
        <v>1366</v>
      </c>
      <c r="G226" s="3" t="s">
        <v>1583</v>
      </c>
      <c r="H226" s="2" t="str">
        <f>HYPERLINK("https://ovidsp.ovid.com/ovidweb.cgi?T=JS&amp;NEWS=n&amp;CSC=Y&amp;PAGE=toc&amp;D=ovft&amp;AN=01960901-000000000-00000","https://ovidsp.ovid.com/ovidweb.cgi?T=JS&amp;NEWS=n&amp;CSC=Y&amp;PAGE=toc&amp;D=ovft&amp;AN=01960901-000000000-00000")</f>
        <v>https://ovidsp.ovid.com/ovidweb.cgi?T=JS&amp;NEWS=n&amp;CSC=Y&amp;PAGE=toc&amp;D=ovft&amp;AN=01960901-000000000-00000</v>
      </c>
    </row>
    <row r="227" spans="1:8" ht="24.6" customHeight="1" x14ac:dyDescent="0.3">
      <c r="A227" s="1">
        <v>221</v>
      </c>
      <c r="B227" s="2" t="s">
        <v>1233</v>
      </c>
      <c r="C227" s="2" t="s">
        <v>499</v>
      </c>
      <c r="D227" s="2" t="s">
        <v>546</v>
      </c>
      <c r="E227" s="3" t="s">
        <v>144</v>
      </c>
      <c r="F227" s="3" t="s">
        <v>1389</v>
      </c>
      <c r="G227" s="3" t="s">
        <v>1583</v>
      </c>
      <c r="H227" s="2" t="str">
        <f>HYPERLINK("https://ovidsp.ovid.com/ovidweb.cgi?T=JS&amp;NEWS=n&amp;CSC=Y&amp;PAGE=toc&amp;D=ovft&amp;AN=01874474-000000000-00000","https://ovidsp.ovid.com/ovidweb.cgi?T=JS&amp;NEWS=n&amp;CSC=Y&amp;PAGE=toc&amp;D=ovft&amp;AN=01874474-000000000-00000")</f>
        <v>https://ovidsp.ovid.com/ovidweb.cgi?T=JS&amp;NEWS=n&amp;CSC=Y&amp;PAGE=toc&amp;D=ovft&amp;AN=01874474-000000000-00000</v>
      </c>
    </row>
    <row r="228" spans="1:8" ht="24.6" customHeight="1" x14ac:dyDescent="0.3">
      <c r="A228" s="1">
        <v>222</v>
      </c>
      <c r="B228" s="2" t="s">
        <v>1233</v>
      </c>
      <c r="C228" s="2" t="s">
        <v>499</v>
      </c>
      <c r="D228" s="2" t="s">
        <v>547</v>
      </c>
      <c r="E228" s="3" t="s">
        <v>145</v>
      </c>
      <c r="F228" s="3" t="s">
        <v>1364</v>
      </c>
      <c r="G228" s="3" t="s">
        <v>1583</v>
      </c>
      <c r="H228" s="2" t="str">
        <f>HYPERLINK("https://ovidsp.ovid.com/ovidweb.cgi?T=JS&amp;NEWS=n&amp;CSC=Y&amp;PAGE=toc&amp;D=ovft&amp;AN=02029627-000000000-00000","https://ovidsp.ovid.com/ovidweb.cgi?T=JS&amp;NEWS=n&amp;CSC=Y&amp;PAGE=toc&amp;D=ovft&amp;AN=02029627-000000000-00000")</f>
        <v>https://ovidsp.ovid.com/ovidweb.cgi?T=JS&amp;NEWS=n&amp;CSC=Y&amp;PAGE=toc&amp;D=ovft&amp;AN=02029627-000000000-00000</v>
      </c>
    </row>
    <row r="229" spans="1:8" ht="24.6" customHeight="1" x14ac:dyDescent="0.3">
      <c r="A229" s="1">
        <v>223</v>
      </c>
      <c r="B229" s="2" t="s">
        <v>1233</v>
      </c>
      <c r="C229" s="2" t="s">
        <v>499</v>
      </c>
      <c r="D229" s="2" t="s">
        <v>548</v>
      </c>
      <c r="E229" s="3" t="s">
        <v>146</v>
      </c>
      <c r="F229" s="3" t="s">
        <v>1280</v>
      </c>
      <c r="G229" s="3" t="s">
        <v>1583</v>
      </c>
      <c r="H229" s="2" t="str">
        <f>HYPERLINK("https://ovidsp.ovid.com/ovidweb.cgi?T=JS&amp;NEWS=n&amp;CSC=Y&amp;PAGE=toc&amp;D=ovft&amp;AN=02186170-000000000-00000","https://ovidsp.ovid.com/ovidweb.cgi?T=JS&amp;NEWS=n&amp;CSC=Y&amp;PAGE=toc&amp;D=ovft&amp;AN=02186170-000000000-00000")</f>
        <v>https://ovidsp.ovid.com/ovidweb.cgi?T=JS&amp;NEWS=n&amp;CSC=Y&amp;PAGE=toc&amp;D=ovft&amp;AN=02186170-000000000-00000</v>
      </c>
    </row>
    <row r="230" spans="1:8" ht="24.6" customHeight="1" x14ac:dyDescent="0.3">
      <c r="A230" s="1">
        <v>224</v>
      </c>
      <c r="B230" s="2" t="s">
        <v>1233</v>
      </c>
      <c r="C230" s="2" t="s">
        <v>760</v>
      </c>
      <c r="D230" s="2" t="s">
        <v>1099</v>
      </c>
      <c r="E230" s="3" t="s">
        <v>147</v>
      </c>
      <c r="F230" s="3" t="s">
        <v>1384</v>
      </c>
      <c r="G230" s="3" t="s">
        <v>1583</v>
      </c>
      <c r="H230" s="2" t="str">
        <f>HYPERLINK("https://ovidsp.ovid.com/ovidweb.cgi?T=JS&amp;NEWS=n&amp;CSC=Y&amp;PAGE=toc&amp;D=ovft&amp;AN=02186188-000000000-00000","https://ovidsp.ovid.com/ovidweb.cgi?T=JS&amp;NEWS=n&amp;CSC=Y&amp;PAGE=toc&amp;D=ovft&amp;AN=02186188-000000000-00000")</f>
        <v>https://ovidsp.ovid.com/ovidweb.cgi?T=JS&amp;NEWS=n&amp;CSC=Y&amp;PAGE=toc&amp;D=ovft&amp;AN=02186188-000000000-00000</v>
      </c>
    </row>
    <row r="231" spans="1:8" ht="24.6" customHeight="1" x14ac:dyDescent="0.3">
      <c r="A231" s="1">
        <v>225</v>
      </c>
      <c r="B231" s="2" t="s">
        <v>1233</v>
      </c>
      <c r="C231" s="2" t="s">
        <v>499</v>
      </c>
      <c r="D231" s="2" t="s">
        <v>549</v>
      </c>
      <c r="E231" s="3" t="s">
        <v>148</v>
      </c>
      <c r="F231" s="3" t="s">
        <v>1364</v>
      </c>
      <c r="G231" s="3" t="s">
        <v>1583</v>
      </c>
      <c r="H231" s="2" t="str">
        <f>HYPERLINK("https://ovidsp.ovid.com/ovidweb.cgi?T=JS&amp;NEWS=n&amp;CSC=Y&amp;PAGE=toc&amp;D=ovft&amp;AN=02020627-000000000-00000","https://ovidsp.ovid.com/ovidweb.cgi?T=JS&amp;NEWS=n&amp;CSC=Y&amp;PAGE=toc&amp;D=ovft&amp;AN=02020627-000000000-00000")</f>
        <v>https://ovidsp.ovid.com/ovidweb.cgi?T=JS&amp;NEWS=n&amp;CSC=Y&amp;PAGE=toc&amp;D=ovft&amp;AN=02020627-000000000-00000</v>
      </c>
    </row>
    <row r="232" spans="1:8" ht="24.6" customHeight="1" x14ac:dyDescent="0.3">
      <c r="A232" s="1">
        <v>226</v>
      </c>
      <c r="B232" s="2" t="s">
        <v>1233</v>
      </c>
      <c r="C232" s="2" t="s">
        <v>761</v>
      </c>
      <c r="D232" s="2" t="s">
        <v>1100</v>
      </c>
      <c r="E232" s="3" t="s">
        <v>149</v>
      </c>
      <c r="F232" s="3" t="s">
        <v>1390</v>
      </c>
      <c r="G232" s="3" t="s">
        <v>1583</v>
      </c>
      <c r="H232" s="2" t="str">
        <f>HYPERLINK("https://ovidsp.ovid.com/ovidweb.cgi?T=JS&amp;NEWS=n&amp;CSC=Y&amp;PAGE=toc&amp;D=ovft&amp;AN=00124743-000000000-00000","https://ovidsp.ovid.com/ovidweb.cgi?T=JS&amp;NEWS=n&amp;CSC=Y&amp;PAGE=toc&amp;D=ovft&amp;AN=00124743-000000000-00000")</f>
        <v>https://ovidsp.ovid.com/ovidweb.cgi?T=JS&amp;NEWS=n&amp;CSC=Y&amp;PAGE=toc&amp;D=ovft&amp;AN=00124743-000000000-00000</v>
      </c>
    </row>
    <row r="233" spans="1:8" ht="24.6" customHeight="1" x14ac:dyDescent="0.3">
      <c r="A233" s="1">
        <v>227</v>
      </c>
      <c r="B233" s="2" t="s">
        <v>1233</v>
      </c>
      <c r="C233" s="2" t="s">
        <v>762</v>
      </c>
      <c r="D233" s="2" t="s">
        <v>1101</v>
      </c>
      <c r="E233" s="3" t="s">
        <v>150</v>
      </c>
      <c r="F233" s="3" t="s">
        <v>1250</v>
      </c>
      <c r="G233" s="3" t="s">
        <v>1499</v>
      </c>
      <c r="H233" s="2" t="str">
        <f>HYPERLINK("https://ovidsp.ovid.com/ovidweb.cgi?T=JS&amp;NEWS=n&amp;CSC=Y&amp;PAGE=toc&amp;D=ovft&amp;AN=00005108-000000000-00000","https://ovidsp.ovid.com/ovidweb.cgi?T=JS&amp;NEWS=n&amp;CSC=Y&amp;PAGE=toc&amp;D=ovft&amp;AN=00005108-000000000-00000")</f>
        <v>https://ovidsp.ovid.com/ovidweb.cgi?T=JS&amp;NEWS=n&amp;CSC=Y&amp;PAGE=toc&amp;D=ovft&amp;AN=00005108-000000000-00000</v>
      </c>
    </row>
    <row r="234" spans="1:8" ht="24.6" customHeight="1" x14ac:dyDescent="0.3">
      <c r="A234" s="1">
        <v>228</v>
      </c>
      <c r="B234" s="2" t="s">
        <v>1233</v>
      </c>
      <c r="C234" s="2" t="s">
        <v>763</v>
      </c>
      <c r="D234" s="2" t="s">
        <v>1102</v>
      </c>
      <c r="E234" s="3" t="s">
        <v>151</v>
      </c>
      <c r="F234" s="3" t="s">
        <v>1250</v>
      </c>
      <c r="G234" s="3" t="s">
        <v>1583</v>
      </c>
      <c r="H234" s="2" t="str">
        <f>HYPERLINK("https://ovidsp.ovid.com/ovidweb.cgi?T=JS&amp;NEWS=n&amp;CSC=Y&amp;PAGE=toc&amp;D=ovft&amp;AN=00005110-000000000-00000","https://ovidsp.ovid.com/ovidweb.cgi?T=JS&amp;NEWS=n&amp;CSC=Y&amp;PAGE=toc&amp;D=ovft&amp;AN=00005110-000000000-00000")</f>
        <v>https://ovidsp.ovid.com/ovidweb.cgi?T=JS&amp;NEWS=n&amp;CSC=Y&amp;PAGE=toc&amp;D=ovft&amp;AN=00005110-000000000-00000</v>
      </c>
    </row>
    <row r="235" spans="1:8" ht="24.6" customHeight="1" x14ac:dyDescent="0.3">
      <c r="A235" s="1">
        <v>229</v>
      </c>
      <c r="B235" s="2" t="s">
        <v>1233</v>
      </c>
      <c r="C235" s="2" t="s">
        <v>764</v>
      </c>
      <c r="D235" s="2" t="s">
        <v>1103</v>
      </c>
      <c r="E235" s="3" t="s">
        <v>152</v>
      </c>
      <c r="F235" s="3" t="s">
        <v>1350</v>
      </c>
      <c r="G235" s="3" t="s">
        <v>1583</v>
      </c>
      <c r="H235" s="2" t="str">
        <f>HYPERLINK("https://ovidsp.ovid.com/ovidweb.cgi?T=JS&amp;NEWS=n&amp;CSC=Y&amp;PAGE=toc&amp;D=ovft&amp;AN=01445442-000000000-00000","https://ovidsp.ovid.com/ovidweb.cgi?T=JS&amp;NEWS=n&amp;CSC=Y&amp;PAGE=toc&amp;D=ovft&amp;AN=01445442-000000000-00000")</f>
        <v>https://ovidsp.ovid.com/ovidweb.cgi?T=JS&amp;NEWS=n&amp;CSC=Y&amp;PAGE=toc&amp;D=ovft&amp;AN=01445442-000000000-00000</v>
      </c>
    </row>
    <row r="236" spans="1:8" ht="24.6" customHeight="1" x14ac:dyDescent="0.3">
      <c r="A236" s="1">
        <v>230</v>
      </c>
      <c r="B236" s="2" t="s">
        <v>1233</v>
      </c>
      <c r="C236" s="2" t="s">
        <v>765</v>
      </c>
      <c r="D236" s="2" t="s">
        <v>1104</v>
      </c>
      <c r="E236" s="3" t="s">
        <v>153</v>
      </c>
      <c r="F236" s="3" t="s">
        <v>1351</v>
      </c>
      <c r="G236" s="3" t="s">
        <v>1583</v>
      </c>
      <c r="H236" s="2" t="str">
        <f>HYPERLINK("https://ovidsp.ovid.com/ovidweb.cgi?T=JS&amp;NEWS=n&amp;CSC=Y&amp;PAGE=toc&amp;D=ovft&amp;AN=01709760-000000000-00000","https://ovidsp.ovid.com/ovidweb.cgi?T=JS&amp;NEWS=n&amp;CSC=Y&amp;PAGE=toc&amp;D=ovft&amp;AN=01709760-000000000-00000")</f>
        <v>https://ovidsp.ovid.com/ovidweb.cgi?T=JS&amp;NEWS=n&amp;CSC=Y&amp;PAGE=toc&amp;D=ovft&amp;AN=01709760-000000000-00000</v>
      </c>
    </row>
    <row r="237" spans="1:8" ht="24.6" customHeight="1" x14ac:dyDescent="0.3">
      <c r="A237" s="1">
        <v>231</v>
      </c>
      <c r="B237" s="2" t="s">
        <v>1233</v>
      </c>
      <c r="C237" s="2" t="s">
        <v>766</v>
      </c>
      <c r="D237" s="2" t="s">
        <v>1105</v>
      </c>
      <c r="E237" s="3" t="s">
        <v>154</v>
      </c>
      <c r="F237" s="3" t="s">
        <v>1391</v>
      </c>
      <c r="G237" s="3" t="s">
        <v>1536</v>
      </c>
      <c r="H237" s="2" t="str">
        <f>HYPERLINK("https://ovidsp.ovid.com/ovidweb.cgi?T=JS&amp;NEWS=n&amp;CSC=Y&amp;PAGE=toc&amp;D=ovft&amp;AN=00124645-000000000-00000","https://ovidsp.ovid.com/ovidweb.cgi?T=JS&amp;NEWS=n&amp;CSC=Y&amp;PAGE=toc&amp;D=ovft&amp;AN=00124645-000000000-00000")</f>
        <v>https://ovidsp.ovid.com/ovidweb.cgi?T=JS&amp;NEWS=n&amp;CSC=Y&amp;PAGE=toc&amp;D=ovft&amp;AN=00124645-000000000-00000</v>
      </c>
    </row>
    <row r="238" spans="1:8" ht="24.6" customHeight="1" x14ac:dyDescent="0.3">
      <c r="A238" s="1">
        <v>232</v>
      </c>
      <c r="B238" s="2" t="s">
        <v>1233</v>
      </c>
      <c r="C238" s="2" t="s">
        <v>767</v>
      </c>
      <c r="D238" s="2" t="s">
        <v>499</v>
      </c>
      <c r="E238" s="3" t="s">
        <v>155</v>
      </c>
      <c r="F238" s="3" t="s">
        <v>1249</v>
      </c>
      <c r="G238" s="3" t="s">
        <v>1517</v>
      </c>
      <c r="H238" s="2" t="str">
        <f>HYPERLINK("https://ovidsp.ovid.com/ovidweb.cgi?T=JS&amp;NEWS=n&amp;CSC=Y&amp;PAGE=toc&amp;D=ovft&amp;AN=00005220-000000000-00000","https://ovidsp.ovid.com/ovidweb.cgi?T=JS&amp;NEWS=n&amp;CSC=Y&amp;PAGE=toc&amp;D=ovft&amp;AN=00005220-000000000-00000")</f>
        <v>https://ovidsp.ovid.com/ovidweb.cgi?T=JS&amp;NEWS=n&amp;CSC=Y&amp;PAGE=toc&amp;D=ovft&amp;AN=00005220-000000000-00000</v>
      </c>
    </row>
    <row r="239" spans="1:8" ht="24.6" customHeight="1" x14ac:dyDescent="0.3">
      <c r="A239" s="1">
        <v>233</v>
      </c>
      <c r="B239" s="2" t="s">
        <v>1233</v>
      </c>
      <c r="C239" s="2" t="s">
        <v>768</v>
      </c>
      <c r="D239" s="2" t="s">
        <v>1106</v>
      </c>
      <c r="E239" s="3" t="s">
        <v>156</v>
      </c>
      <c r="F239" s="3" t="s">
        <v>1279</v>
      </c>
      <c r="G239" s="3" t="s">
        <v>1537</v>
      </c>
      <c r="H239" s="2" t="str">
        <f>HYPERLINK("https://ovidsp.ovid.com/ovidweb.cgi?T=JS&amp;NEWS=n&amp;CSC=Y&amp;PAGE=toc&amp;D=ovft&amp;AN=00042560-000000000-00000","https://ovidsp.ovid.com/ovidweb.cgi?T=JS&amp;NEWS=n&amp;CSC=Y&amp;PAGE=toc&amp;D=ovft&amp;AN=00042560-000000000-00000")</f>
        <v>https://ovidsp.ovid.com/ovidweb.cgi?T=JS&amp;NEWS=n&amp;CSC=Y&amp;PAGE=toc&amp;D=ovft&amp;AN=00042560-000000000-00000</v>
      </c>
    </row>
    <row r="240" spans="1:8" ht="24.6" customHeight="1" x14ac:dyDescent="0.3">
      <c r="A240" s="1">
        <v>234</v>
      </c>
      <c r="B240" s="2" t="s">
        <v>1233</v>
      </c>
      <c r="C240" s="2" t="s">
        <v>769</v>
      </c>
      <c r="D240" s="2" t="s">
        <v>499</v>
      </c>
      <c r="E240" s="3" t="s">
        <v>157</v>
      </c>
      <c r="F240" s="3" t="s">
        <v>1310</v>
      </c>
      <c r="G240" s="3" t="s">
        <v>1583</v>
      </c>
      <c r="H240" s="2" t="str">
        <f>HYPERLINK("https://ovidsp.ovid.com/ovidweb.cgi?T=JS&amp;NEWS=n&amp;CSC=Y&amp;PAGE=toc&amp;D=ovft&amp;AN=01592394-000000000-00000","https://ovidsp.ovid.com/ovidweb.cgi?T=JS&amp;NEWS=n&amp;CSC=Y&amp;PAGE=toc&amp;D=ovft&amp;AN=01592394-000000000-00000")</f>
        <v>https://ovidsp.ovid.com/ovidweb.cgi?T=JS&amp;NEWS=n&amp;CSC=Y&amp;PAGE=toc&amp;D=ovft&amp;AN=01592394-000000000-00000</v>
      </c>
    </row>
    <row r="241" spans="1:8" ht="24.6" customHeight="1" x14ac:dyDescent="0.3">
      <c r="A241" s="1">
        <v>235</v>
      </c>
      <c r="B241" s="2" t="s">
        <v>1233</v>
      </c>
      <c r="C241" s="2" t="s">
        <v>770</v>
      </c>
      <c r="D241" s="2" t="s">
        <v>499</v>
      </c>
      <c r="E241" s="3" t="s">
        <v>158</v>
      </c>
      <c r="F241" s="3" t="s">
        <v>1392</v>
      </c>
      <c r="G241" s="3" t="s">
        <v>1583</v>
      </c>
      <c r="H241" s="2" t="str">
        <f>HYPERLINK("https://ovidsp.ovid.com/ovidweb.cgi?T=JS&amp;NEWS=n&amp;CSC=Y&amp;PAGE=toc&amp;D=ovft&amp;AN=01271255-000000000-00000","https://ovidsp.ovid.com/ovidweb.cgi?T=JS&amp;NEWS=n&amp;CSC=Y&amp;PAGE=toc&amp;D=ovft&amp;AN=01271255-000000000-00000")</f>
        <v>https://ovidsp.ovid.com/ovidweb.cgi?T=JS&amp;NEWS=n&amp;CSC=Y&amp;PAGE=toc&amp;D=ovft&amp;AN=01271255-000000000-00000</v>
      </c>
    </row>
    <row r="242" spans="1:8" ht="24.6" customHeight="1" x14ac:dyDescent="0.3">
      <c r="A242" s="1">
        <v>236</v>
      </c>
      <c r="B242" s="2" t="s">
        <v>1233</v>
      </c>
      <c r="C242" s="2" t="s">
        <v>771</v>
      </c>
      <c r="D242" s="2" t="s">
        <v>1107</v>
      </c>
      <c r="E242" s="3" t="s">
        <v>159</v>
      </c>
      <c r="F242" s="3" t="s">
        <v>1239</v>
      </c>
      <c r="G242" s="3" t="s">
        <v>1583</v>
      </c>
      <c r="H242" s="2" t="str">
        <f>HYPERLINK("https://ovidsp.ovid.com/ovidweb.cgi?T=JS&amp;NEWS=n&amp;CSC=Y&amp;PAGE=toc&amp;D=ovft&amp;AN=00060867-000000000-00000","https://ovidsp.ovid.com/ovidweb.cgi?T=JS&amp;NEWS=n&amp;CSC=Y&amp;PAGE=toc&amp;D=ovft&amp;AN=00060867-000000000-00000")</f>
        <v>https://ovidsp.ovid.com/ovidweb.cgi?T=JS&amp;NEWS=n&amp;CSC=Y&amp;PAGE=toc&amp;D=ovft&amp;AN=00060867-000000000-00000</v>
      </c>
    </row>
    <row r="243" spans="1:8" ht="24.6" customHeight="1" x14ac:dyDescent="0.3">
      <c r="A243" s="1">
        <v>237</v>
      </c>
      <c r="B243" s="2" t="s">
        <v>1233</v>
      </c>
      <c r="C243" s="2" t="s">
        <v>772</v>
      </c>
      <c r="D243" s="2" t="s">
        <v>499</v>
      </c>
      <c r="E243" s="3" t="s">
        <v>160</v>
      </c>
      <c r="F243" s="3" t="s">
        <v>1357</v>
      </c>
      <c r="G243" s="3" t="s">
        <v>1583</v>
      </c>
      <c r="H243" s="2" t="str">
        <f>HYPERLINK("https://ovidsp.ovid.com/ovidweb.cgi?T=JS&amp;NEWS=n&amp;CSC=Y&amp;PAGE=toc&amp;D=ovft&amp;AN=00004479-000000000-00000","https://ovidsp.ovid.com/ovidweb.cgi?T=JS&amp;NEWS=n&amp;CSC=Y&amp;PAGE=toc&amp;D=ovft&amp;AN=00004479-000000000-00000")</f>
        <v>https://ovidsp.ovid.com/ovidweb.cgi?T=JS&amp;NEWS=n&amp;CSC=Y&amp;PAGE=toc&amp;D=ovft&amp;AN=00004479-000000000-00000</v>
      </c>
    </row>
    <row r="244" spans="1:8" ht="24.6" customHeight="1" x14ac:dyDescent="0.3">
      <c r="A244" s="1">
        <v>238</v>
      </c>
      <c r="B244" s="2" t="s">
        <v>1233</v>
      </c>
      <c r="C244" s="2" t="s">
        <v>773</v>
      </c>
      <c r="D244" s="2" t="s">
        <v>1108</v>
      </c>
      <c r="E244" s="3" t="s">
        <v>161</v>
      </c>
      <c r="F244" s="3" t="s">
        <v>1322</v>
      </c>
      <c r="G244" s="3" t="s">
        <v>1583</v>
      </c>
      <c r="H244" s="2" t="str">
        <f>HYPERLINK("https://ovidsp.ovid.com/ovidweb.cgi?T=JS&amp;NEWS=n&amp;CSC=Y&amp;PAGE=toc&amp;D=ovft&amp;AN=01859447-000000000-00000","https://ovidsp.ovid.com/ovidweb.cgi?T=JS&amp;NEWS=n&amp;CSC=Y&amp;PAGE=toc&amp;D=ovft&amp;AN=01859447-000000000-00000")</f>
        <v>https://ovidsp.ovid.com/ovidweb.cgi?T=JS&amp;NEWS=n&amp;CSC=Y&amp;PAGE=toc&amp;D=ovft&amp;AN=01859447-000000000-00000</v>
      </c>
    </row>
    <row r="245" spans="1:8" ht="24.6" customHeight="1" x14ac:dyDescent="0.3">
      <c r="A245" s="1">
        <v>239</v>
      </c>
      <c r="B245" s="2" t="s">
        <v>1233</v>
      </c>
      <c r="C245" s="2" t="s">
        <v>774</v>
      </c>
      <c r="D245" s="2" t="s">
        <v>499</v>
      </c>
      <c r="E245" s="3" t="s">
        <v>162</v>
      </c>
      <c r="F245" s="3" t="s">
        <v>1393</v>
      </c>
      <c r="G245" s="3" t="s">
        <v>1583</v>
      </c>
      <c r="H245" s="2" t="str">
        <f>HYPERLINK("https://ovidsp.ovid.com/ovidweb.cgi?T=JS&amp;NEWS=n&amp;CSC=Y&amp;PAGE=toc&amp;D=ovft&amp;AN=02070904-000000000-00000","https://ovidsp.ovid.com/ovidweb.cgi?T=JS&amp;NEWS=n&amp;CSC=Y&amp;PAGE=toc&amp;D=ovft&amp;AN=02070904-000000000-00000")</f>
        <v>https://ovidsp.ovid.com/ovidweb.cgi?T=JS&amp;NEWS=n&amp;CSC=Y&amp;PAGE=toc&amp;D=ovft&amp;AN=02070904-000000000-00000</v>
      </c>
    </row>
    <row r="246" spans="1:8" ht="24.6" customHeight="1" x14ac:dyDescent="0.3">
      <c r="A246" s="1">
        <v>240</v>
      </c>
      <c r="B246" s="2" t="s">
        <v>1233</v>
      </c>
      <c r="C246" s="2" t="s">
        <v>775</v>
      </c>
      <c r="D246" s="2" t="s">
        <v>1109</v>
      </c>
      <c r="E246" s="3" t="s">
        <v>163</v>
      </c>
      <c r="F246" s="3" t="s">
        <v>1394</v>
      </c>
      <c r="G246" s="3" t="s">
        <v>1538</v>
      </c>
      <c r="H246" s="2" t="str">
        <f>HYPERLINK("https://ovidsp.ovid.com/ovidweb.cgi?T=JS&amp;NEWS=n&amp;CSC=Y&amp;PAGE=toc&amp;D=ovft&amp;AN=00005071-000000000-00000","https://ovidsp.ovid.com/ovidweb.cgi?T=JS&amp;NEWS=n&amp;CSC=Y&amp;PAGE=toc&amp;D=ovft&amp;AN=00005071-000000000-00000")</f>
        <v>https://ovidsp.ovid.com/ovidweb.cgi?T=JS&amp;NEWS=n&amp;CSC=Y&amp;PAGE=toc&amp;D=ovft&amp;AN=00005071-000000000-00000</v>
      </c>
    </row>
    <row r="247" spans="1:8" ht="24.6" customHeight="1" x14ac:dyDescent="0.3">
      <c r="A247" s="1">
        <v>241</v>
      </c>
      <c r="B247" s="2" t="s">
        <v>1233</v>
      </c>
      <c r="C247" s="2" t="s">
        <v>776</v>
      </c>
      <c r="D247" s="2" t="s">
        <v>1110</v>
      </c>
      <c r="E247" s="3" t="s">
        <v>164</v>
      </c>
      <c r="F247" s="3" t="s">
        <v>1395</v>
      </c>
      <c r="G247" s="3" t="s">
        <v>1583</v>
      </c>
      <c r="H247" s="2" t="str">
        <f>HYPERLINK("https://ovidsp.ovid.com/ovidweb.cgi?T=JS&amp;NEWS=n&amp;CSC=Y&amp;PAGE=toc&amp;D=ovft&amp;AN=00004623-000000000-00000","https://ovidsp.ovid.com/ovidweb.cgi?T=JS&amp;NEWS=n&amp;CSC=Y&amp;PAGE=toc&amp;D=ovft&amp;AN=00004623-000000000-00000")</f>
        <v>https://ovidsp.ovid.com/ovidweb.cgi?T=JS&amp;NEWS=n&amp;CSC=Y&amp;PAGE=toc&amp;D=ovft&amp;AN=00004623-000000000-00000</v>
      </c>
    </row>
    <row r="248" spans="1:8" ht="24.6" customHeight="1" x14ac:dyDescent="0.3">
      <c r="A248" s="1">
        <v>242</v>
      </c>
      <c r="B248" s="2" t="s">
        <v>1233</v>
      </c>
      <c r="C248" s="2" t="s">
        <v>777</v>
      </c>
      <c r="D248" s="2" t="s">
        <v>499</v>
      </c>
      <c r="E248" s="3" t="s">
        <v>165</v>
      </c>
      <c r="F248" s="3" t="s">
        <v>1240</v>
      </c>
      <c r="G248" s="3" t="s">
        <v>1304</v>
      </c>
      <c r="H248" s="2" t="str">
        <f>HYPERLINK("https://ovidsp.ovid.com/ovidweb.cgi?T=JS&amp;NEWS=n&amp;CSC=Y&amp;PAGE=toc&amp;D=ovft&amp;AN=00128594-000000000-00000","https://ovidsp.ovid.com/ovidweb.cgi?T=JS&amp;NEWS=n&amp;CSC=Y&amp;PAGE=toc&amp;D=ovft&amp;AN=00128594-000000000-00000")</f>
        <v>https://ovidsp.ovid.com/ovidweb.cgi?T=JS&amp;NEWS=n&amp;CSC=Y&amp;PAGE=toc&amp;D=ovft&amp;AN=00128594-000000000-00000</v>
      </c>
    </row>
    <row r="249" spans="1:8" ht="24.6" customHeight="1" x14ac:dyDescent="0.3">
      <c r="A249" s="1">
        <v>243</v>
      </c>
      <c r="B249" s="2" t="s">
        <v>1233</v>
      </c>
      <c r="C249" s="2" t="s">
        <v>778</v>
      </c>
      <c r="D249" s="2" t="s">
        <v>499</v>
      </c>
      <c r="E249" s="3" t="s">
        <v>166</v>
      </c>
      <c r="F249" s="3" t="s">
        <v>1396</v>
      </c>
      <c r="G249" s="3" t="s">
        <v>1583</v>
      </c>
      <c r="H249" s="2" t="str">
        <f>HYPERLINK("https://ovidsp.ovid.com/ovidweb.cgi?T=JS&amp;NEWS=n&amp;CSC=Y&amp;PAGE=toc&amp;D=ovft&amp;AN=01436970-000000000-00000","https://ovidsp.ovid.com/ovidweb.cgi?T=JS&amp;NEWS=n&amp;CSC=Y&amp;PAGE=toc&amp;D=ovft&amp;AN=01436970-000000000-00000")</f>
        <v>https://ovidsp.ovid.com/ovidweb.cgi?T=JS&amp;NEWS=n&amp;CSC=Y&amp;PAGE=toc&amp;D=ovft&amp;AN=01436970-000000000-00000</v>
      </c>
    </row>
    <row r="250" spans="1:8" ht="24.6" customHeight="1" x14ac:dyDescent="0.3">
      <c r="A250" s="1">
        <v>244</v>
      </c>
      <c r="B250" s="2" t="s">
        <v>1233</v>
      </c>
      <c r="C250" s="2" t="s">
        <v>779</v>
      </c>
      <c r="D250" s="2" t="s">
        <v>499</v>
      </c>
      <c r="E250" s="3" t="s">
        <v>167</v>
      </c>
      <c r="F250" s="3" t="s">
        <v>1397</v>
      </c>
      <c r="G250" s="3" t="s">
        <v>1539</v>
      </c>
      <c r="H250" s="2" t="str">
        <f>HYPERLINK("https://ovidsp.ovid.com/ovidweb.cgi?T=JS&amp;NEWS=n&amp;CSC=Y&amp;PAGE=toc&amp;D=ovft&amp;AN=00127569-000000000-00000","https://ovidsp.ovid.com/ovidweb.cgi?T=JS&amp;NEWS=n&amp;CSC=Y&amp;PAGE=toc&amp;D=ovft&amp;AN=00127569-000000000-00000")</f>
        <v>https://ovidsp.ovid.com/ovidweb.cgi?T=JS&amp;NEWS=n&amp;CSC=Y&amp;PAGE=toc&amp;D=ovft&amp;AN=00127569-000000000-00000</v>
      </c>
    </row>
    <row r="251" spans="1:8" ht="24.6" customHeight="1" x14ac:dyDescent="0.3">
      <c r="A251" s="1">
        <v>245</v>
      </c>
      <c r="B251" s="2" t="s">
        <v>1233</v>
      </c>
      <c r="C251" s="2" t="s">
        <v>780</v>
      </c>
      <c r="D251" s="2" t="s">
        <v>1111</v>
      </c>
      <c r="E251" s="3" t="s">
        <v>168</v>
      </c>
      <c r="F251" s="3" t="s">
        <v>1398</v>
      </c>
      <c r="G251" s="3" t="s">
        <v>1540</v>
      </c>
      <c r="H251" s="2" t="str">
        <f>HYPERLINK("https://ovidsp.ovid.com/ovidweb.cgi?T=JS&amp;NEWS=n&amp;CSC=Y&amp;PAGE=toc&amp;D=ovft&amp;AN=00008483-000000000-00000","https://ovidsp.ovid.com/ovidweb.cgi?T=JS&amp;NEWS=n&amp;CSC=Y&amp;PAGE=toc&amp;D=ovft&amp;AN=00008483-000000000-00000")</f>
        <v>https://ovidsp.ovid.com/ovidweb.cgi?T=JS&amp;NEWS=n&amp;CSC=Y&amp;PAGE=toc&amp;D=ovft&amp;AN=00008483-000000000-00000</v>
      </c>
    </row>
    <row r="252" spans="1:8" ht="24.6" customHeight="1" x14ac:dyDescent="0.3">
      <c r="A252" s="1">
        <v>246</v>
      </c>
      <c r="B252" s="2" t="s">
        <v>1233</v>
      </c>
      <c r="C252" s="2" t="s">
        <v>781</v>
      </c>
      <c r="D252" s="2" t="s">
        <v>499</v>
      </c>
      <c r="E252" s="3" t="s">
        <v>169</v>
      </c>
      <c r="F252" s="3" t="s">
        <v>1399</v>
      </c>
      <c r="G252" s="3" t="s">
        <v>1583</v>
      </c>
      <c r="H252" s="2" t="str">
        <f>HYPERLINK("https://ovidsp.ovid.com/ovidweb.cgi?T=JS&amp;NEWS=n&amp;CSC=Y&amp;PAGE=toc&amp;D=ovft&amp;AN=01273116-000000000-00000","https://ovidsp.ovid.com/ovidweb.cgi?T=JS&amp;NEWS=n&amp;CSC=Y&amp;PAGE=toc&amp;D=ovft&amp;AN=01273116-000000000-00000")</f>
        <v>https://ovidsp.ovid.com/ovidweb.cgi?T=JS&amp;NEWS=n&amp;CSC=Y&amp;PAGE=toc&amp;D=ovft&amp;AN=01273116-000000000-00000</v>
      </c>
    </row>
    <row r="253" spans="1:8" ht="24.6" customHeight="1" x14ac:dyDescent="0.3">
      <c r="A253" s="1">
        <v>247</v>
      </c>
      <c r="B253" s="2" t="s">
        <v>1233</v>
      </c>
      <c r="C253" s="2" t="s">
        <v>782</v>
      </c>
      <c r="D253" s="2" t="s">
        <v>1112</v>
      </c>
      <c r="E253" s="3" t="s">
        <v>170</v>
      </c>
      <c r="F253" s="3" t="s">
        <v>1299</v>
      </c>
      <c r="G253" s="3" t="s">
        <v>1583</v>
      </c>
      <c r="H253" s="2" t="str">
        <f>HYPERLINK("https://ovidsp.ovid.com/ovidweb.cgi?T=JS&amp;NEWS=n&amp;CSC=Y&amp;PAGE=toc&amp;D=ovft&amp;AN=01244665-000000000-00000","https://ovidsp.ovid.com/ovidweb.cgi?T=JS&amp;NEWS=n&amp;CSC=Y&amp;PAGE=toc&amp;D=ovft&amp;AN=01244665-000000000-00000")</f>
        <v>https://ovidsp.ovid.com/ovidweb.cgi?T=JS&amp;NEWS=n&amp;CSC=Y&amp;PAGE=toc&amp;D=ovft&amp;AN=01244665-000000000-00000</v>
      </c>
    </row>
    <row r="254" spans="1:8" ht="24.6" customHeight="1" x14ac:dyDescent="0.3">
      <c r="A254" s="1">
        <v>248</v>
      </c>
      <c r="B254" s="2" t="s">
        <v>1233</v>
      </c>
      <c r="C254" s="2" t="s">
        <v>783</v>
      </c>
      <c r="D254" s="2" t="s">
        <v>1113</v>
      </c>
      <c r="E254" s="3" t="s">
        <v>171</v>
      </c>
      <c r="F254" s="3" t="s">
        <v>1330</v>
      </c>
      <c r="G254" s="3" t="s">
        <v>1583</v>
      </c>
      <c r="H254" s="2" t="str">
        <f>HYPERLINK("https://ovidsp.ovid.com/ovidweb.cgi?T=JS&amp;NEWS=n&amp;CSC=Y&amp;PAGE=toc&amp;D=ovft&amp;AN=00005082-000000000-00000","https://ovidsp.ovid.com/ovidweb.cgi?T=JS&amp;NEWS=n&amp;CSC=Y&amp;PAGE=toc&amp;D=ovft&amp;AN=00005082-000000000-00000")</f>
        <v>https://ovidsp.ovid.com/ovidweb.cgi?T=JS&amp;NEWS=n&amp;CSC=Y&amp;PAGE=toc&amp;D=ovft&amp;AN=00005082-000000000-00000</v>
      </c>
    </row>
    <row r="255" spans="1:8" ht="24.6" customHeight="1" x14ac:dyDescent="0.3">
      <c r="A255" s="1">
        <v>249</v>
      </c>
      <c r="B255" s="2" t="s">
        <v>1233</v>
      </c>
      <c r="C255" s="2" t="s">
        <v>784</v>
      </c>
      <c r="D255" s="2" t="s">
        <v>499</v>
      </c>
      <c r="E255" s="3" t="s">
        <v>172</v>
      </c>
      <c r="F255" s="3" t="s">
        <v>1365</v>
      </c>
      <c r="G255" s="3" t="s">
        <v>1583</v>
      </c>
      <c r="H255" s="2" t="str">
        <f>HYPERLINK("https://ovidsp.ovid.com/ovidweb.cgi?T=JS&amp;NEWS=n&amp;CSC=Y&amp;PAGE=toc&amp;D=ovft&amp;AN=00005344-000000000-00000","https://ovidsp.ovid.com/ovidweb.cgi?T=JS&amp;NEWS=n&amp;CSC=Y&amp;PAGE=toc&amp;D=ovft&amp;AN=00005344-000000000-00000")</f>
        <v>https://ovidsp.ovid.com/ovidweb.cgi?T=JS&amp;NEWS=n&amp;CSC=Y&amp;PAGE=toc&amp;D=ovft&amp;AN=00005344-000000000-00000</v>
      </c>
    </row>
    <row r="256" spans="1:8" ht="24.6" customHeight="1" x14ac:dyDescent="0.3">
      <c r="A256" s="1">
        <v>250</v>
      </c>
      <c r="B256" s="2" t="s">
        <v>1233</v>
      </c>
      <c r="C256" s="2" t="s">
        <v>785</v>
      </c>
      <c r="D256" s="2" t="s">
        <v>1114</v>
      </c>
      <c r="E256" s="3" t="s">
        <v>173</v>
      </c>
      <c r="F256" s="3" t="s">
        <v>1257</v>
      </c>
      <c r="G256" s="3" t="s">
        <v>1583</v>
      </c>
      <c r="H256" s="2" t="str">
        <f>HYPERLINK("https://ovidsp.ovid.com/ovidweb.cgi?T=JS&amp;NEWS=n&amp;CSC=Y&amp;PAGE=toc&amp;D=ovft&amp;AN=02158034-000000000-00000","https://ovidsp.ovid.com/ovidweb.cgi?T=JS&amp;NEWS=n&amp;CSC=Y&amp;PAGE=toc&amp;D=ovft&amp;AN=02158034-000000000-00000")</f>
        <v>https://ovidsp.ovid.com/ovidweb.cgi?T=JS&amp;NEWS=n&amp;CSC=Y&amp;PAGE=toc&amp;D=ovft&amp;AN=02158034-000000000-00000</v>
      </c>
    </row>
    <row r="257" spans="1:8" ht="24.6" customHeight="1" x14ac:dyDescent="0.3">
      <c r="A257" s="1">
        <v>251</v>
      </c>
      <c r="B257" s="2" t="s">
        <v>1233</v>
      </c>
      <c r="C257" s="2" t="s">
        <v>499</v>
      </c>
      <c r="D257" s="2" t="s">
        <v>550</v>
      </c>
      <c r="E257" s="3" t="s">
        <v>174</v>
      </c>
      <c r="F257" s="3" t="s">
        <v>1400</v>
      </c>
      <c r="G257" s="3" t="s">
        <v>1583</v>
      </c>
      <c r="H257" s="2" t="str">
        <f>HYPERLINK("https://ovidsp.ovid.com/ovidweb.cgi?T=JS&amp;NEWS=n&amp;CSC=Y&amp;PAGE=toc&amp;D=ovft&amp;AN=02158035-000000000-00000","https://ovidsp.ovid.com/ovidweb.cgi?T=JS&amp;NEWS=n&amp;CSC=Y&amp;PAGE=toc&amp;D=ovft&amp;AN=02158035-000000000-00000")</f>
        <v>https://ovidsp.ovid.com/ovidweb.cgi?T=JS&amp;NEWS=n&amp;CSC=Y&amp;PAGE=toc&amp;D=ovft&amp;AN=02158035-000000000-00000</v>
      </c>
    </row>
    <row r="258" spans="1:8" ht="24.6" customHeight="1" x14ac:dyDescent="0.3">
      <c r="A258" s="1">
        <v>252</v>
      </c>
      <c r="B258" s="2" t="s">
        <v>1233</v>
      </c>
      <c r="C258" s="2" t="s">
        <v>786</v>
      </c>
      <c r="D258" s="2" t="s">
        <v>499</v>
      </c>
      <c r="E258" s="3" t="s">
        <v>175</v>
      </c>
      <c r="F258" s="3" t="s">
        <v>1401</v>
      </c>
      <c r="G258" s="3" t="s">
        <v>1583</v>
      </c>
      <c r="H258" s="2" t="str">
        <f>HYPERLINK("https://ovidsp.ovid.com/ovidweb.cgi?T=JS&amp;NEWS=n&amp;CSC=Y&amp;PAGE=toc&amp;D=ovft&amp;AN=00005217-000000000-00000","https://ovidsp.ovid.com/ovidweb.cgi?T=JS&amp;NEWS=n&amp;CSC=Y&amp;PAGE=toc&amp;D=ovft&amp;AN=00005217-000000000-00000")</f>
        <v>https://ovidsp.ovid.com/ovidweb.cgi?T=JS&amp;NEWS=n&amp;CSC=Y&amp;PAGE=toc&amp;D=ovft&amp;AN=00005217-000000000-00000</v>
      </c>
    </row>
    <row r="259" spans="1:8" ht="24.6" customHeight="1" x14ac:dyDescent="0.3">
      <c r="A259" s="1">
        <v>253</v>
      </c>
      <c r="B259" s="2" t="s">
        <v>1233</v>
      </c>
      <c r="C259" s="2" t="s">
        <v>787</v>
      </c>
      <c r="D259" s="2" t="s">
        <v>1115</v>
      </c>
      <c r="E259" s="3" t="s">
        <v>176</v>
      </c>
      <c r="F259" s="3" t="s">
        <v>1402</v>
      </c>
      <c r="G259" s="3" t="s">
        <v>1583</v>
      </c>
      <c r="H259" s="2" t="str">
        <f>HYPERLINK("https://ovidsp.ovid.com/ovidweb.cgi?T=JS&amp;NEWS=n&amp;CSC=Y&amp;PAGE=toc&amp;D=ovft&amp;AN=00004669-000000000-00000","https://ovidsp.ovid.com/ovidweb.cgi?T=JS&amp;NEWS=n&amp;CSC=Y&amp;PAGE=toc&amp;D=ovft&amp;AN=00004669-000000000-00000")</f>
        <v>https://ovidsp.ovid.com/ovidweb.cgi?T=JS&amp;NEWS=n&amp;CSC=Y&amp;PAGE=toc&amp;D=ovft&amp;AN=00004669-000000000-00000</v>
      </c>
    </row>
    <row r="260" spans="1:8" ht="24.6" customHeight="1" x14ac:dyDescent="0.3">
      <c r="A260" s="1">
        <v>254</v>
      </c>
      <c r="B260" s="2" t="s">
        <v>1233</v>
      </c>
      <c r="C260" s="2" t="s">
        <v>499</v>
      </c>
      <c r="D260" s="2" t="s">
        <v>551</v>
      </c>
      <c r="E260" s="3" t="s">
        <v>177</v>
      </c>
      <c r="F260" s="3" t="s">
        <v>1403</v>
      </c>
      <c r="G260" s="3" t="s">
        <v>1583</v>
      </c>
      <c r="H260" s="2" t="str">
        <f>HYPERLINK("https://ovidsp.ovid.com/ovidweb.cgi?T=JS&amp;NEWS=n&amp;CSC=Y&amp;PAGE=toc&amp;D=ovft&amp;AN=00004836-000000000-00000","https://ovidsp.ovid.com/ovidweb.cgi?T=JS&amp;NEWS=n&amp;CSC=Y&amp;PAGE=toc&amp;D=ovft&amp;AN=00004836-000000000-00000")</f>
        <v>https://ovidsp.ovid.com/ovidweb.cgi?T=JS&amp;NEWS=n&amp;CSC=Y&amp;PAGE=toc&amp;D=ovft&amp;AN=00004836-000000000-00000</v>
      </c>
    </row>
    <row r="261" spans="1:8" ht="24.6" customHeight="1" x14ac:dyDescent="0.3">
      <c r="A261" s="1">
        <v>255</v>
      </c>
      <c r="B261" s="2" t="s">
        <v>1233</v>
      </c>
      <c r="C261" s="2" t="s">
        <v>788</v>
      </c>
      <c r="D261" s="2" t="s">
        <v>499</v>
      </c>
      <c r="E261" s="3" t="s">
        <v>178</v>
      </c>
      <c r="F261" s="3" t="s">
        <v>1397</v>
      </c>
      <c r="G261" s="3" t="s">
        <v>1541</v>
      </c>
      <c r="H261" s="2" t="str">
        <f>HYPERLINK("https://ovidsp.ovid.com/ovidweb.cgi?T=JS&amp;NEWS=n&amp;CSC=Y&amp;PAGE=toc&amp;D=ovft&amp;AN=00004710-000000000-00000","https://ovidsp.ovid.com/ovidweb.cgi?T=JS&amp;NEWS=n&amp;CSC=Y&amp;PAGE=toc&amp;D=ovft&amp;AN=00004710-000000000-00000")</f>
        <v>https://ovidsp.ovid.com/ovidweb.cgi?T=JS&amp;NEWS=n&amp;CSC=Y&amp;PAGE=toc&amp;D=ovft&amp;AN=00004710-000000000-00000</v>
      </c>
    </row>
    <row r="262" spans="1:8" ht="24.6" customHeight="1" x14ac:dyDescent="0.3">
      <c r="A262" s="1">
        <v>256</v>
      </c>
      <c r="B262" s="2" t="s">
        <v>1233</v>
      </c>
      <c r="C262" s="2" t="s">
        <v>789</v>
      </c>
      <c r="D262" s="2" t="s">
        <v>1116</v>
      </c>
      <c r="E262" s="3" t="s">
        <v>179</v>
      </c>
      <c r="F262" s="3" t="s">
        <v>1404</v>
      </c>
      <c r="G262" s="3" t="s">
        <v>1583</v>
      </c>
      <c r="H262" s="2" t="str">
        <f>HYPERLINK("https://ovidsp.ovid.com/ovidweb.cgi?T=JS&amp;NEWS=n&amp;CSC=Y&amp;PAGE=toc&amp;D=ovft&amp;AN=00131402-000000000-00000","https://ovidsp.ovid.com/ovidweb.cgi?T=JS&amp;NEWS=n&amp;CSC=Y&amp;PAGE=toc&amp;D=ovft&amp;AN=00131402-000000000-00000")</f>
        <v>https://ovidsp.ovid.com/ovidweb.cgi?T=JS&amp;NEWS=n&amp;CSC=Y&amp;PAGE=toc&amp;D=ovft&amp;AN=00131402-000000000-00000</v>
      </c>
    </row>
    <row r="263" spans="1:8" ht="24.6" customHeight="1" x14ac:dyDescent="0.3">
      <c r="A263" s="1">
        <v>257</v>
      </c>
      <c r="B263" s="2" t="s">
        <v>1233</v>
      </c>
      <c r="C263" s="2" t="s">
        <v>790</v>
      </c>
      <c r="D263" s="2" t="s">
        <v>1117</v>
      </c>
      <c r="E263" s="3" t="s">
        <v>180</v>
      </c>
      <c r="F263" s="3" t="s">
        <v>1405</v>
      </c>
      <c r="G263" s="3" t="s">
        <v>1583</v>
      </c>
      <c r="H263" s="2" t="str">
        <f>HYPERLINK("https://ovidsp.ovid.com/ovidweb.cgi?T=JS&amp;NEWS=n&amp;CSC=Y&amp;PAGE=toc&amp;D=ovft&amp;AN=00004691-000000000-00000","https://ovidsp.ovid.com/ovidweb.cgi?T=JS&amp;NEWS=n&amp;CSC=Y&amp;PAGE=toc&amp;D=ovft&amp;AN=00004691-000000000-00000")</f>
        <v>https://ovidsp.ovid.com/ovidweb.cgi?T=JS&amp;NEWS=n&amp;CSC=Y&amp;PAGE=toc&amp;D=ovft&amp;AN=00004691-000000000-00000</v>
      </c>
    </row>
    <row r="264" spans="1:8" ht="24.6" customHeight="1" x14ac:dyDescent="0.3">
      <c r="A264" s="1">
        <v>258</v>
      </c>
      <c r="B264" s="2" t="s">
        <v>1233</v>
      </c>
      <c r="C264" s="2" t="s">
        <v>791</v>
      </c>
      <c r="D264" s="2" t="s">
        <v>1118</v>
      </c>
      <c r="E264" s="3" t="s">
        <v>181</v>
      </c>
      <c r="F264" s="3" t="s">
        <v>1241</v>
      </c>
      <c r="G264" s="3" t="s">
        <v>1583</v>
      </c>
      <c r="H264" s="2" t="str">
        <f>HYPERLINK("https://ovidsp.ovid.com/ovidweb.cgi?T=JS&amp;NEWS=n&amp;CSC=Y&amp;PAGE=toc&amp;D=ovft&amp;AN=00005083-000000000-00000","https://ovidsp.ovid.com/ovidweb.cgi?T=JS&amp;NEWS=n&amp;CSC=Y&amp;PAGE=toc&amp;D=ovft&amp;AN=00005083-000000000-00000")</f>
        <v>https://ovidsp.ovid.com/ovidweb.cgi?T=JS&amp;NEWS=n&amp;CSC=Y&amp;PAGE=toc&amp;D=ovft&amp;AN=00005083-000000000-00000</v>
      </c>
    </row>
    <row r="265" spans="1:8" ht="24.6" customHeight="1" x14ac:dyDescent="0.3">
      <c r="A265" s="1">
        <v>259</v>
      </c>
      <c r="B265" s="2" t="s">
        <v>1233</v>
      </c>
      <c r="C265" s="2" t="s">
        <v>792</v>
      </c>
      <c r="D265" s="2" t="s">
        <v>1119</v>
      </c>
      <c r="E265" s="3" t="s">
        <v>182</v>
      </c>
      <c r="F265" s="3" t="s">
        <v>1277</v>
      </c>
      <c r="G265" s="3" t="s">
        <v>1583</v>
      </c>
      <c r="H265" s="2" t="str">
        <f>HYPERLINK("https://ovidsp.ovid.com/ovidweb.cgi?T=JS&amp;NEWS=n&amp;CSC=Y&amp;PAGE=toc&amp;D=ovft&amp;AN=00004714-000000000-00000","https://ovidsp.ovid.com/ovidweb.cgi?T=JS&amp;NEWS=n&amp;CSC=Y&amp;PAGE=toc&amp;D=ovft&amp;AN=00004714-000000000-00000")</f>
        <v>https://ovidsp.ovid.com/ovidweb.cgi?T=JS&amp;NEWS=n&amp;CSC=Y&amp;PAGE=toc&amp;D=ovft&amp;AN=00004714-000000000-00000</v>
      </c>
    </row>
    <row r="266" spans="1:8" ht="24.6" customHeight="1" x14ac:dyDescent="0.3">
      <c r="A266" s="1">
        <v>260</v>
      </c>
      <c r="B266" s="2" t="s">
        <v>1233</v>
      </c>
      <c r="C266" s="2" t="s">
        <v>793</v>
      </c>
      <c r="D266" s="2" t="s">
        <v>1120</v>
      </c>
      <c r="E266" s="3" t="s">
        <v>183</v>
      </c>
      <c r="F266" s="3" t="s">
        <v>1406</v>
      </c>
      <c r="G266" s="3" t="s">
        <v>1583</v>
      </c>
      <c r="H266" s="2" t="str">
        <f>HYPERLINK("https://ovidsp.ovid.com/ovidweb.cgi?T=JS&amp;NEWS=n&amp;CSC=Y&amp;PAGE=toc&amp;D=ovft&amp;AN=00004728-000000000-00000","https://ovidsp.ovid.com/ovidweb.cgi?T=JS&amp;NEWS=n&amp;CSC=Y&amp;PAGE=toc&amp;D=ovft&amp;AN=00004728-000000000-00000")</f>
        <v>https://ovidsp.ovid.com/ovidweb.cgi?T=JS&amp;NEWS=n&amp;CSC=Y&amp;PAGE=toc&amp;D=ovft&amp;AN=00004728-000000000-00000</v>
      </c>
    </row>
    <row r="267" spans="1:8" ht="24.6" customHeight="1" x14ac:dyDescent="0.3">
      <c r="A267" s="1">
        <v>261</v>
      </c>
      <c r="B267" s="2" t="s">
        <v>1233</v>
      </c>
      <c r="C267" s="2" t="s">
        <v>794</v>
      </c>
      <c r="D267" s="2" t="s">
        <v>1121</v>
      </c>
      <c r="E267" s="3" t="s">
        <v>184</v>
      </c>
      <c r="F267" s="3" t="s">
        <v>1241</v>
      </c>
      <c r="G267" s="3" t="s">
        <v>1583</v>
      </c>
      <c r="H267" s="2" t="str">
        <f>HYPERLINK("https://ovidsp.ovid.com/ovidweb.cgi?T=JS&amp;NEWS=n&amp;CSC=Y&amp;PAGE=toc&amp;D=ovft&amp;AN=00005141-000000000-00000","https://ovidsp.ovid.com/ovidweb.cgi?T=JS&amp;NEWS=n&amp;CSC=Y&amp;PAGE=toc&amp;D=ovft&amp;AN=00005141-000000000-00000")</f>
        <v>https://ovidsp.ovid.com/ovidweb.cgi?T=JS&amp;NEWS=n&amp;CSC=Y&amp;PAGE=toc&amp;D=ovft&amp;AN=00005141-000000000-00000</v>
      </c>
    </row>
    <row r="268" spans="1:8" ht="24.6" customHeight="1" x14ac:dyDescent="0.3">
      <c r="A268" s="1">
        <v>262</v>
      </c>
      <c r="B268" s="2" t="s">
        <v>1233</v>
      </c>
      <c r="C268" s="2" t="s">
        <v>795</v>
      </c>
      <c r="D268" s="2" t="s">
        <v>499</v>
      </c>
      <c r="E268" s="3" t="s">
        <v>185</v>
      </c>
      <c r="F268" s="3" t="s">
        <v>1320</v>
      </c>
      <c r="G268" s="3" t="s">
        <v>1583</v>
      </c>
      <c r="H268" s="2" t="str">
        <f>HYPERLINK("https://ovidsp.ovid.com/ovidweb.cgi?T=JS&amp;NEWS=n&amp;CSC=Y&amp;PAGE=toc&amp;D=ovft&amp;AN=00001665-000000000-00000","https://ovidsp.ovid.com/ovidweb.cgi?T=JS&amp;NEWS=n&amp;CSC=Y&amp;PAGE=toc&amp;D=ovft&amp;AN=00001665-000000000-00000")</f>
        <v>https://ovidsp.ovid.com/ovidweb.cgi?T=JS&amp;NEWS=n&amp;CSC=Y&amp;PAGE=toc&amp;D=ovft&amp;AN=00001665-000000000-00000</v>
      </c>
    </row>
    <row r="269" spans="1:8" ht="24.6" customHeight="1" x14ac:dyDescent="0.3">
      <c r="A269" s="1">
        <v>263</v>
      </c>
      <c r="B269" s="2" t="s">
        <v>1233</v>
      </c>
      <c r="C269" s="2" t="s">
        <v>796</v>
      </c>
      <c r="D269" s="2" t="s">
        <v>499</v>
      </c>
      <c r="E269" s="3" t="s">
        <v>186</v>
      </c>
      <c r="F269" s="3" t="s">
        <v>1407</v>
      </c>
      <c r="G269" s="3" t="s">
        <v>1583</v>
      </c>
      <c r="H269" s="2" t="str">
        <f>HYPERLINK("https://ovidsp.ovid.com/ovidweb.cgi?T=JS&amp;NEWS=n&amp;CSC=Y&amp;PAGE=toc&amp;D=ovft&amp;AN=02273970-000000000-00000","https://ovidsp.ovid.com/ovidweb.cgi?T=JS&amp;NEWS=n&amp;CSC=Y&amp;PAGE=toc&amp;D=ovft&amp;AN=02273970-000000000-00000")</f>
        <v>https://ovidsp.ovid.com/ovidweb.cgi?T=JS&amp;NEWS=n&amp;CSC=Y&amp;PAGE=toc&amp;D=ovft&amp;AN=02273970-000000000-00000</v>
      </c>
    </row>
    <row r="270" spans="1:8" ht="24.6" customHeight="1" x14ac:dyDescent="0.3">
      <c r="A270" s="1">
        <v>264</v>
      </c>
      <c r="B270" s="2" t="s">
        <v>1233</v>
      </c>
      <c r="C270" s="2" t="s">
        <v>797</v>
      </c>
      <c r="D270" s="2" t="s">
        <v>499</v>
      </c>
      <c r="E270" s="3" t="s">
        <v>187</v>
      </c>
      <c r="F270" s="3" t="s">
        <v>1284</v>
      </c>
      <c r="G270" s="3" t="s">
        <v>1583</v>
      </c>
      <c r="H270" s="2" t="str">
        <f>HYPERLINK("https://ovidsp.ovid.com/ovidweb.cgi?T=JS&amp;NEWS=n&amp;CSC=Y&amp;PAGE=toc&amp;D=ovft&amp;AN=00004703-000000000-00000","https://ovidsp.ovid.com/ovidweb.cgi?T=JS&amp;NEWS=n&amp;CSC=Y&amp;PAGE=toc&amp;D=ovft&amp;AN=00004703-000000000-00000")</f>
        <v>https://ovidsp.ovid.com/ovidweb.cgi?T=JS&amp;NEWS=n&amp;CSC=Y&amp;PAGE=toc&amp;D=ovft&amp;AN=00004703-000000000-00000</v>
      </c>
    </row>
    <row r="271" spans="1:8" ht="24.6" customHeight="1" x14ac:dyDescent="0.3">
      <c r="A271" s="1">
        <v>265</v>
      </c>
      <c r="B271" s="2" t="s">
        <v>1233</v>
      </c>
      <c r="C271" s="2" t="s">
        <v>798</v>
      </c>
      <c r="D271" s="2" t="s">
        <v>1122</v>
      </c>
      <c r="E271" s="3" t="s">
        <v>188</v>
      </c>
      <c r="F271" s="3" t="s">
        <v>1408</v>
      </c>
      <c r="G271" s="3" t="s">
        <v>1583</v>
      </c>
      <c r="H271" s="2" t="str">
        <f>HYPERLINK("https://ovidsp.ovid.com/ovidweb.cgi?T=JS&amp;NEWS=n&amp;CSC=Y&amp;PAGE=toc&amp;D=ovft&amp;AN=01263942-000000000-00000","https://ovidsp.ovid.com/ovidweb.cgi?T=JS&amp;NEWS=n&amp;CSC=Y&amp;PAGE=toc&amp;D=ovft&amp;AN=01263942-000000000-00000")</f>
        <v>https://ovidsp.ovid.com/ovidweb.cgi?T=JS&amp;NEWS=n&amp;CSC=Y&amp;PAGE=toc&amp;D=ovft&amp;AN=01263942-000000000-00000</v>
      </c>
    </row>
    <row r="272" spans="1:8" ht="24.6" customHeight="1" x14ac:dyDescent="0.3">
      <c r="A272" s="1">
        <v>266</v>
      </c>
      <c r="B272" s="2" t="s">
        <v>1233</v>
      </c>
      <c r="C272" s="2" t="s">
        <v>799</v>
      </c>
      <c r="D272" s="2" t="s">
        <v>499</v>
      </c>
      <c r="E272" s="3" t="s">
        <v>189</v>
      </c>
      <c r="F272" s="3" t="s">
        <v>1240</v>
      </c>
      <c r="G272" s="3" t="s">
        <v>1583</v>
      </c>
      <c r="H272" s="2" t="str">
        <f>HYPERLINK("https://ovidsp.ovid.com/ovidweb.cgi?T=JS&amp;NEWS=n&amp;CSC=Y&amp;PAGE=toc&amp;D=ovft&amp;AN=00139143-000000000-00000","https://ovidsp.ovid.com/ovidweb.cgi?T=JS&amp;NEWS=n&amp;CSC=Y&amp;PAGE=toc&amp;D=ovft&amp;AN=00139143-000000000-00000")</f>
        <v>https://ovidsp.ovid.com/ovidweb.cgi?T=JS&amp;NEWS=n&amp;CSC=Y&amp;PAGE=toc&amp;D=ovft&amp;AN=00139143-000000000-00000</v>
      </c>
    </row>
    <row r="273" spans="1:8" ht="24.6" customHeight="1" x14ac:dyDescent="0.3">
      <c r="A273" s="1">
        <v>267</v>
      </c>
      <c r="B273" s="2" t="s">
        <v>1233</v>
      </c>
      <c r="C273" s="2" t="s">
        <v>800</v>
      </c>
      <c r="D273" s="2" t="s">
        <v>499</v>
      </c>
      <c r="E273" s="3" t="s">
        <v>190</v>
      </c>
      <c r="F273" s="3" t="s">
        <v>1409</v>
      </c>
      <c r="G273" s="3" t="s">
        <v>1583</v>
      </c>
      <c r="H273" s="2" t="str">
        <f>HYPERLINK("https://ovidsp.ovid.com/ovidweb.cgi?T=JS&amp;NEWS=n&amp;CSC=Y&amp;PAGE=toc&amp;D=ovft&amp;AN=00061198-000000000-00000","https://ovidsp.ovid.com/ovidweb.cgi?T=JS&amp;NEWS=n&amp;CSC=Y&amp;PAGE=toc&amp;D=ovft&amp;AN=00061198-000000000-00000")</f>
        <v>https://ovidsp.ovid.com/ovidweb.cgi?T=JS&amp;NEWS=n&amp;CSC=Y&amp;PAGE=toc&amp;D=ovft&amp;AN=00061198-000000000-00000</v>
      </c>
    </row>
    <row r="274" spans="1:8" ht="24.6" customHeight="1" x14ac:dyDescent="0.3">
      <c r="A274" s="1">
        <v>268</v>
      </c>
      <c r="B274" s="2" t="s">
        <v>1233</v>
      </c>
      <c r="C274" s="2" t="s">
        <v>499</v>
      </c>
      <c r="D274" s="2" t="s">
        <v>552</v>
      </c>
      <c r="E274" s="3" t="s">
        <v>191</v>
      </c>
      <c r="F274" s="3" t="s">
        <v>1410</v>
      </c>
      <c r="G274" s="3" t="s">
        <v>1534</v>
      </c>
      <c r="H274" s="2" t="str">
        <f>HYPERLINK("https://ovidsp.ovid.com/ovidweb.cgi?T=JS&amp;NEWS=n&amp;CSC=Y&amp;PAGE=toc&amp;D=ovft&amp;AN=01940646-000000000-00000","https://ovidsp.ovid.com/ovidweb.cgi?T=JS&amp;NEWS=n&amp;CSC=Y&amp;PAGE=toc&amp;D=ovft&amp;AN=01940646-000000000-00000")</f>
        <v>https://ovidsp.ovid.com/ovidweb.cgi?T=JS&amp;NEWS=n&amp;CSC=Y&amp;PAGE=toc&amp;D=ovft&amp;AN=01940646-000000000-00000</v>
      </c>
    </row>
    <row r="275" spans="1:8" ht="24.6" customHeight="1" x14ac:dyDescent="0.3">
      <c r="A275" s="1">
        <v>269</v>
      </c>
      <c r="B275" s="2" t="s">
        <v>1233</v>
      </c>
      <c r="C275" s="2" t="s">
        <v>801</v>
      </c>
      <c r="D275" s="2" t="s">
        <v>499</v>
      </c>
      <c r="E275" s="3" t="s">
        <v>192</v>
      </c>
      <c r="F275" s="3" t="s">
        <v>1361</v>
      </c>
      <c r="G275" s="3" t="s">
        <v>1583</v>
      </c>
      <c r="H275" s="2" t="str">
        <f>HYPERLINK("https://ovidsp.ovid.com/ovidweb.cgi?T=JS&amp;NEWS=n&amp;CSC=Y&amp;PAGE=toc&amp;D=ovft&amp;AN=02087401-000000000-00000","https://ovidsp.ovid.com/ovidweb.cgi?T=JS&amp;NEWS=n&amp;CSC=Y&amp;PAGE=toc&amp;D=ovft&amp;AN=02087401-000000000-00000")</f>
        <v>https://ovidsp.ovid.com/ovidweb.cgi?T=JS&amp;NEWS=n&amp;CSC=Y&amp;PAGE=toc&amp;D=ovft&amp;AN=02087401-000000000-00000</v>
      </c>
    </row>
    <row r="276" spans="1:8" ht="24.6" customHeight="1" x14ac:dyDescent="0.3">
      <c r="A276" s="1">
        <v>270</v>
      </c>
      <c r="B276" s="2" t="s">
        <v>1233</v>
      </c>
      <c r="C276" s="2" t="s">
        <v>802</v>
      </c>
      <c r="D276" s="2" t="s">
        <v>499</v>
      </c>
      <c r="E276" s="3" t="s">
        <v>193</v>
      </c>
      <c r="F276" s="3" t="s">
        <v>1326</v>
      </c>
      <c r="G276" s="3" t="s">
        <v>1583</v>
      </c>
      <c r="H276" s="2" t="str">
        <f>HYPERLINK("https://ovidsp.ovid.com/ovidweb.cgi?T=JS&amp;NEWS=n&amp;CSC=Y&amp;PAGE=toc&amp;D=ovft&amp;AN=00001199-000000000-00000","https://ovidsp.ovid.com/ovidweb.cgi?T=JS&amp;NEWS=n&amp;CSC=Y&amp;PAGE=toc&amp;D=ovft&amp;AN=00001199-000000000-00000")</f>
        <v>https://ovidsp.ovid.com/ovidweb.cgi?T=JS&amp;NEWS=n&amp;CSC=Y&amp;PAGE=toc&amp;D=ovft&amp;AN=00001199-000000000-00000</v>
      </c>
    </row>
    <row r="277" spans="1:8" ht="24.6" customHeight="1" x14ac:dyDescent="0.3">
      <c r="A277" s="1">
        <v>271</v>
      </c>
      <c r="B277" s="2" t="s">
        <v>1233</v>
      </c>
      <c r="C277" s="2" t="s">
        <v>803</v>
      </c>
      <c r="D277" s="2" t="s">
        <v>1123</v>
      </c>
      <c r="E277" s="3" t="s">
        <v>194</v>
      </c>
      <c r="F277" s="3" t="s">
        <v>1351</v>
      </c>
      <c r="G277" s="3" t="s">
        <v>1583</v>
      </c>
      <c r="H277" s="2" t="str">
        <f>HYPERLINK("https://ovidsp.ovid.com/ovidweb.cgi?T=JS&amp;NEWS=n&amp;CSC=Y&amp;PAGE=toc&amp;D=ovft&amp;AN=00115514-000000000-00000","https://ovidsp.ovid.com/ovidweb.cgi?T=JS&amp;NEWS=n&amp;CSC=Y&amp;PAGE=toc&amp;D=ovft&amp;AN=00115514-000000000-00000")</f>
        <v>https://ovidsp.ovid.com/ovidweb.cgi?T=JS&amp;NEWS=n&amp;CSC=Y&amp;PAGE=toc&amp;D=ovft&amp;AN=00115514-000000000-00000</v>
      </c>
    </row>
    <row r="278" spans="1:8" ht="24.6" customHeight="1" x14ac:dyDescent="0.3">
      <c r="A278" s="1">
        <v>272</v>
      </c>
      <c r="B278" s="2" t="s">
        <v>1233</v>
      </c>
      <c r="C278" s="2" t="s">
        <v>804</v>
      </c>
      <c r="D278" s="2" t="s">
        <v>1124</v>
      </c>
      <c r="E278" s="3" t="s">
        <v>195</v>
      </c>
      <c r="F278" s="3" t="s">
        <v>1309</v>
      </c>
      <c r="G278" s="3" t="s">
        <v>1583</v>
      </c>
      <c r="H278" s="2" t="str">
        <f>HYPERLINK("https://ovidsp.ovid.com/ovidweb.cgi?T=JS&amp;NEWS=n&amp;CSC=Y&amp;PAGE=toc&amp;D=ovft&amp;AN=00129191-000000000-00000","https://ovidsp.ovid.com/ovidweb.cgi?T=JS&amp;NEWS=n&amp;CSC=Y&amp;PAGE=toc&amp;D=ovft&amp;AN=00129191-000000000-00000")</f>
        <v>https://ovidsp.ovid.com/ovidweb.cgi?T=JS&amp;NEWS=n&amp;CSC=Y&amp;PAGE=toc&amp;D=ovft&amp;AN=00129191-000000000-00000</v>
      </c>
    </row>
    <row r="279" spans="1:8" ht="24.6" customHeight="1" x14ac:dyDescent="0.3">
      <c r="A279" s="1">
        <v>273</v>
      </c>
      <c r="B279" s="2" t="s">
        <v>1233</v>
      </c>
      <c r="C279" s="2" t="s">
        <v>805</v>
      </c>
      <c r="D279" s="2" t="s">
        <v>1125</v>
      </c>
      <c r="E279" s="3" t="s">
        <v>196</v>
      </c>
      <c r="F279" s="3" t="s">
        <v>1411</v>
      </c>
      <c r="G279" s="3" t="s">
        <v>1583</v>
      </c>
      <c r="H279" s="2" t="str">
        <f>HYPERLINK("https://ovidsp.ovid.com/ovidweb.cgi?T=JS&amp;NEWS=n&amp;CSC=Y&amp;PAGE=toc&amp;D=ovft&amp;AN=00004872-000000000-00000","https://ovidsp.ovid.com/ovidweb.cgi?T=JS&amp;NEWS=n&amp;CSC=Y&amp;PAGE=toc&amp;D=ovft&amp;AN=00004872-000000000-00000")</f>
        <v>https://ovidsp.ovid.com/ovidweb.cgi?T=JS&amp;NEWS=n&amp;CSC=Y&amp;PAGE=toc&amp;D=ovft&amp;AN=00004872-000000000-00000</v>
      </c>
    </row>
    <row r="280" spans="1:8" ht="24.6" customHeight="1" x14ac:dyDescent="0.3">
      <c r="A280" s="1">
        <v>274</v>
      </c>
      <c r="B280" s="2" t="s">
        <v>1233</v>
      </c>
      <c r="C280" s="2" t="s">
        <v>806</v>
      </c>
      <c r="D280" s="2" t="s">
        <v>499</v>
      </c>
      <c r="E280" s="3" t="s">
        <v>197</v>
      </c>
      <c r="F280" s="3" t="s">
        <v>1362</v>
      </c>
      <c r="G280" s="3" t="s">
        <v>1583</v>
      </c>
      <c r="H280" s="2" t="str">
        <f>HYPERLINK("https://ovidsp.ovid.com/ovidweb.cgi?T=JS&amp;NEWS=n&amp;CSC=Y&amp;PAGE=toc&amp;D=ovft&amp;AN=00002371-000000000-00000","https://ovidsp.ovid.com/ovidweb.cgi?T=JS&amp;NEWS=n&amp;CSC=Y&amp;PAGE=toc&amp;D=ovft&amp;AN=00002371-000000000-00000")</f>
        <v>https://ovidsp.ovid.com/ovidweb.cgi?T=JS&amp;NEWS=n&amp;CSC=Y&amp;PAGE=toc&amp;D=ovft&amp;AN=00002371-000000000-00000</v>
      </c>
    </row>
    <row r="281" spans="1:8" ht="24.6" customHeight="1" x14ac:dyDescent="0.3">
      <c r="A281" s="1">
        <v>275</v>
      </c>
      <c r="B281" s="2" t="s">
        <v>1233</v>
      </c>
      <c r="C281" s="2" t="s">
        <v>807</v>
      </c>
      <c r="D281" s="2" t="s">
        <v>1126</v>
      </c>
      <c r="E281" s="3" t="s">
        <v>198</v>
      </c>
      <c r="F281" s="3" t="s">
        <v>1322</v>
      </c>
      <c r="G281" s="3" t="s">
        <v>1542</v>
      </c>
      <c r="H281" s="2" t="str">
        <f>HYPERLINK("https://ovidsp.ovid.com/ovidweb.cgi?T=JS&amp;NEWS=n&amp;CSC=Y&amp;PAGE=toc&amp;D=ovft&amp;AN=00023057-000000000-00000","https://ovidsp.ovid.com/ovidweb.cgi?T=JS&amp;NEWS=n&amp;CSC=Y&amp;PAGE=toc&amp;D=ovft&amp;AN=00023057-000000000-00000")</f>
        <v>https://ovidsp.ovid.com/ovidweb.cgi?T=JS&amp;NEWS=n&amp;CSC=Y&amp;PAGE=toc&amp;D=ovft&amp;AN=00023057-000000000-00000</v>
      </c>
    </row>
    <row r="282" spans="1:8" ht="24.6" customHeight="1" x14ac:dyDescent="0.3">
      <c r="A282" s="1">
        <v>276</v>
      </c>
      <c r="B282" s="2" t="s">
        <v>1233</v>
      </c>
      <c r="C282" s="2" t="s">
        <v>808</v>
      </c>
      <c r="D282" s="2" t="s">
        <v>1127</v>
      </c>
      <c r="E282" s="3" t="s">
        <v>199</v>
      </c>
      <c r="F282" s="3" t="s">
        <v>1412</v>
      </c>
      <c r="G282" s="3" t="s">
        <v>1543</v>
      </c>
      <c r="H282" s="2" t="str">
        <f>HYPERLINK("https://ovidsp.ovid.com/ovidweb.cgi?T=JS&amp;NEWS=n&amp;CSC=Y&amp;PAGE=toc&amp;D=ovft&amp;AN=00063368-000000000-00000","https://ovidsp.ovid.com/ovidweb.cgi?T=JS&amp;NEWS=n&amp;CSC=Y&amp;PAGE=toc&amp;D=ovft&amp;AN=00063368-000000000-00000")</f>
        <v>https://ovidsp.ovid.com/ovidweb.cgi?T=JS&amp;NEWS=n&amp;CSC=Y&amp;PAGE=toc&amp;D=ovft&amp;AN=00063368-000000000-00000</v>
      </c>
    </row>
    <row r="283" spans="1:8" ht="24.6" customHeight="1" x14ac:dyDescent="0.3">
      <c r="A283" s="1">
        <v>277</v>
      </c>
      <c r="B283" s="2" t="s">
        <v>1233</v>
      </c>
      <c r="C283" s="2" t="s">
        <v>809</v>
      </c>
      <c r="D283" s="2" t="s">
        <v>499</v>
      </c>
      <c r="E283" s="3" t="s">
        <v>200</v>
      </c>
      <c r="F283" s="3" t="s">
        <v>1413</v>
      </c>
      <c r="G283" s="3" t="s">
        <v>1583</v>
      </c>
      <c r="H283" s="2" t="str">
        <f>HYPERLINK("https://ovidsp.ovid.com/ovidweb.cgi?T=JS&amp;NEWS=n&amp;CSC=Y&amp;PAGE=toc&amp;D=ovft&amp;AN=00129804-000000000-00000","https://ovidsp.ovid.com/ovidweb.cgi?T=JS&amp;NEWS=n&amp;CSC=Y&amp;PAGE=toc&amp;D=ovft&amp;AN=00129804-000000000-00000")</f>
        <v>https://ovidsp.ovid.com/ovidweb.cgi?T=JS&amp;NEWS=n&amp;CSC=Y&amp;PAGE=toc&amp;D=ovft&amp;AN=00129804-000000000-00000</v>
      </c>
    </row>
    <row r="284" spans="1:8" ht="24.6" customHeight="1" x14ac:dyDescent="0.3">
      <c r="A284" s="1">
        <v>278</v>
      </c>
      <c r="B284" s="2" t="s">
        <v>1233</v>
      </c>
      <c r="C284" s="2" t="s">
        <v>810</v>
      </c>
      <c r="D284" s="2" t="s">
        <v>1128</v>
      </c>
      <c r="E284" s="3" t="s">
        <v>201</v>
      </c>
      <c r="F284" s="3" t="s">
        <v>1282</v>
      </c>
      <c r="G284" s="3" t="s">
        <v>1583</v>
      </c>
      <c r="H284" s="2" t="str">
        <f>HYPERLINK("https://ovidsp.ovid.com/ovidweb.cgi?T=JS&amp;NEWS=n&amp;CSC=Y&amp;PAGE=toc&amp;D=ovft&amp;AN=02274019-000000000-00000","https://ovidsp.ovid.com/ovidweb.cgi?T=JS&amp;NEWS=n&amp;CSC=Y&amp;PAGE=toc&amp;D=ovft&amp;AN=02274019-000000000-00000")</f>
        <v>https://ovidsp.ovid.com/ovidweb.cgi?T=JS&amp;NEWS=n&amp;CSC=Y&amp;PAGE=toc&amp;D=ovft&amp;AN=02274019-000000000-00000</v>
      </c>
    </row>
    <row r="285" spans="1:8" ht="24.6" customHeight="1" x14ac:dyDescent="0.3">
      <c r="A285" s="1">
        <v>279</v>
      </c>
      <c r="B285" s="2" t="s">
        <v>1233</v>
      </c>
      <c r="C285" s="2" t="s">
        <v>811</v>
      </c>
      <c r="D285" s="2" t="s">
        <v>1129</v>
      </c>
      <c r="E285" s="3" t="s">
        <v>202</v>
      </c>
      <c r="F285" s="3" t="s">
        <v>1250</v>
      </c>
      <c r="G285" s="3" t="s">
        <v>1451</v>
      </c>
      <c r="H285" s="2" t="str">
        <f>HYPERLINK("https://ovidsp.ovid.com/ovidweb.cgi?T=JS&amp;NEWS=n&amp;CSC=Y&amp;PAGE=toc&amp;D=ovft&amp;AN=00005160-000000000-00000","https://ovidsp.ovid.com/ovidweb.cgi?T=JS&amp;NEWS=n&amp;CSC=Y&amp;PAGE=toc&amp;D=ovft&amp;AN=00005160-000000000-00000")</f>
        <v>https://ovidsp.ovid.com/ovidweb.cgi?T=JS&amp;NEWS=n&amp;CSC=Y&amp;PAGE=toc&amp;D=ovft&amp;AN=00005160-000000000-00000</v>
      </c>
    </row>
    <row r="286" spans="1:8" ht="24.6" customHeight="1" x14ac:dyDescent="0.3">
      <c r="A286" s="1">
        <v>280</v>
      </c>
      <c r="B286" s="2" t="s">
        <v>1233</v>
      </c>
      <c r="C286" s="2" t="s">
        <v>499</v>
      </c>
      <c r="D286" s="2" t="s">
        <v>553</v>
      </c>
      <c r="E286" s="3" t="s">
        <v>203</v>
      </c>
      <c r="F286" s="3" t="s">
        <v>1240</v>
      </c>
      <c r="G286" s="3" t="s">
        <v>1583</v>
      </c>
      <c r="H286" s="2" t="str">
        <f>HYPERLINK("https://ovidsp.ovid.com/ovidweb.cgi?T=JS&amp;NEWS=n&amp;CSC=Y&amp;PAGE=toc&amp;D=ovft&amp;AN=00128360-000000000-00000","https://ovidsp.ovid.com/ovidweb.cgi?T=JS&amp;NEWS=n&amp;CSC=Y&amp;PAGE=toc&amp;D=ovft&amp;AN=00128360-000000000-00000")</f>
        <v>https://ovidsp.ovid.com/ovidweb.cgi?T=JS&amp;NEWS=n&amp;CSC=Y&amp;PAGE=toc&amp;D=ovft&amp;AN=00128360-000000000-00000</v>
      </c>
    </row>
    <row r="287" spans="1:8" ht="24.6" customHeight="1" x14ac:dyDescent="0.3">
      <c r="A287" s="1">
        <v>281</v>
      </c>
      <c r="B287" s="2" t="s">
        <v>1233</v>
      </c>
      <c r="C287" s="2" t="s">
        <v>812</v>
      </c>
      <c r="D287" s="2" t="s">
        <v>1130</v>
      </c>
      <c r="E287" s="3" t="s">
        <v>204</v>
      </c>
      <c r="F287" s="3" t="s">
        <v>1414</v>
      </c>
      <c r="G287" s="3" t="s">
        <v>1501</v>
      </c>
      <c r="H287" s="2" t="str">
        <f>HYPERLINK("https://ovidsp.ovid.com/ovidweb.cgi?T=JS&amp;NEWS=n&amp;CSC=Y&amp;PAGE=toc&amp;D=ovft&amp;AN=00004999-000000000-00000","https://ovidsp.ovid.com/ovidweb.cgi?T=JS&amp;NEWS=n&amp;CSC=Y&amp;PAGE=toc&amp;D=ovft&amp;AN=00004999-000000000-00000")</f>
        <v>https://ovidsp.ovid.com/ovidweb.cgi?T=JS&amp;NEWS=n&amp;CSC=Y&amp;PAGE=toc&amp;D=ovft&amp;AN=00004999-000000000-00000</v>
      </c>
    </row>
    <row r="288" spans="1:8" ht="24.6" customHeight="1" x14ac:dyDescent="0.3">
      <c r="A288" s="1">
        <v>282</v>
      </c>
      <c r="B288" s="2" t="s">
        <v>1233</v>
      </c>
      <c r="C288" s="2" t="s">
        <v>813</v>
      </c>
      <c r="D288" s="2" t="s">
        <v>1131</v>
      </c>
      <c r="E288" s="3" t="s">
        <v>205</v>
      </c>
      <c r="F288" s="3" t="s">
        <v>1415</v>
      </c>
      <c r="G288" s="3" t="s">
        <v>1583</v>
      </c>
      <c r="H288" s="2" t="str">
        <f>HYPERLINK("https://ovidsp.ovid.com/ovidweb.cgi?T=JS&amp;NEWS=n&amp;CSC=Y&amp;PAGE=toc&amp;D=ovft&amp;AN=00005053-000000000-00000","https://ovidsp.ovid.com/ovidweb.cgi?T=JS&amp;NEWS=n&amp;CSC=Y&amp;PAGE=toc&amp;D=ovft&amp;AN=00005053-000000000-00000")</f>
        <v>https://ovidsp.ovid.com/ovidweb.cgi?T=JS&amp;NEWS=n&amp;CSC=Y&amp;PAGE=toc&amp;D=ovft&amp;AN=00005053-000000000-00000</v>
      </c>
    </row>
    <row r="289" spans="1:8" ht="24.6" customHeight="1" x14ac:dyDescent="0.3">
      <c r="A289" s="1">
        <v>283</v>
      </c>
      <c r="B289" s="2" t="s">
        <v>1233</v>
      </c>
      <c r="C289" s="2" t="s">
        <v>814</v>
      </c>
      <c r="D289" s="2" t="s">
        <v>499</v>
      </c>
      <c r="E289" s="3" t="s">
        <v>206</v>
      </c>
      <c r="F289" s="3" t="s">
        <v>1355</v>
      </c>
      <c r="G289" s="3" t="s">
        <v>1583</v>
      </c>
      <c r="H289" s="2" t="str">
        <f>HYPERLINK("https://ovidsp.ovid.com/ovidweb.cgi?T=JS&amp;NEWS=n&amp;CSC=Y&amp;PAGE=toc&amp;D=ovft&amp;AN=00041327-000000000-00000","https://ovidsp.ovid.com/ovidweb.cgi?T=JS&amp;NEWS=n&amp;CSC=Y&amp;PAGE=toc&amp;D=ovft&amp;AN=00041327-000000000-00000")</f>
        <v>https://ovidsp.ovid.com/ovidweb.cgi?T=JS&amp;NEWS=n&amp;CSC=Y&amp;PAGE=toc&amp;D=ovft&amp;AN=00041327-000000000-00000</v>
      </c>
    </row>
    <row r="290" spans="1:8" ht="24.6" customHeight="1" x14ac:dyDescent="0.3">
      <c r="A290" s="1">
        <v>284</v>
      </c>
      <c r="B290" s="2" t="s">
        <v>1233</v>
      </c>
      <c r="C290" s="2" t="s">
        <v>815</v>
      </c>
      <c r="D290" s="2" t="s">
        <v>499</v>
      </c>
      <c r="E290" s="3" t="s">
        <v>207</v>
      </c>
      <c r="F290" s="3" t="s">
        <v>1392</v>
      </c>
      <c r="G290" s="3" t="s">
        <v>1583</v>
      </c>
      <c r="H290" s="2" t="str">
        <f>HYPERLINK("https://ovidsp.ovid.com/ovidweb.cgi?T=JS&amp;NEWS=n&amp;CSC=Y&amp;PAGE=toc&amp;D=ovft&amp;AN=01253086-000000000-00000","https://ovidsp.ovid.com/ovidweb.cgi?T=JS&amp;NEWS=n&amp;CSC=Y&amp;PAGE=toc&amp;D=ovft&amp;AN=01253086-000000000-00000")</f>
        <v>https://ovidsp.ovid.com/ovidweb.cgi?T=JS&amp;NEWS=n&amp;CSC=Y&amp;PAGE=toc&amp;D=ovft&amp;AN=01253086-000000000-00000</v>
      </c>
    </row>
    <row r="291" spans="1:8" ht="24.6" customHeight="1" x14ac:dyDescent="0.3">
      <c r="A291" s="1">
        <v>285</v>
      </c>
      <c r="B291" s="2" t="s">
        <v>1233</v>
      </c>
      <c r="C291" s="2" t="s">
        <v>816</v>
      </c>
      <c r="D291" s="2" t="s">
        <v>1132</v>
      </c>
      <c r="E291" s="3" t="s">
        <v>208</v>
      </c>
      <c r="F291" s="3" t="s">
        <v>1416</v>
      </c>
      <c r="G291" s="3" t="s">
        <v>1583</v>
      </c>
      <c r="H291" s="2" t="str">
        <f>HYPERLINK("https://ovidsp.ovid.com/ovidweb.cgi?T=JS&amp;NEWS=n&amp;CSC=Y&amp;PAGE=toc&amp;D=ovft&amp;AN=01376517-000000000-00000","https://ovidsp.ovid.com/ovidweb.cgi?T=JS&amp;NEWS=n&amp;CSC=Y&amp;PAGE=toc&amp;D=ovft&amp;AN=01376517-000000000-00000")</f>
        <v>https://ovidsp.ovid.com/ovidweb.cgi?T=JS&amp;NEWS=n&amp;CSC=Y&amp;PAGE=toc&amp;D=ovft&amp;AN=01376517-000000000-00000</v>
      </c>
    </row>
    <row r="292" spans="1:8" ht="24.6" customHeight="1" x14ac:dyDescent="0.3">
      <c r="A292" s="1">
        <v>286</v>
      </c>
      <c r="B292" s="2" t="s">
        <v>1233</v>
      </c>
      <c r="C292" s="2" t="s">
        <v>817</v>
      </c>
      <c r="D292" s="2" t="s">
        <v>499</v>
      </c>
      <c r="E292" s="3" t="s">
        <v>209</v>
      </c>
      <c r="F292" s="3" t="s">
        <v>1417</v>
      </c>
      <c r="G292" s="3" t="s">
        <v>1583</v>
      </c>
      <c r="H292" s="2" t="str">
        <f>HYPERLINK("https://ovidsp.ovid.com/ovidweb.cgi?T=JS&amp;NEWS=n&amp;CSC=Y&amp;PAGE=toc&amp;D=ovft&amp;AN=00008506-000000000-00000","https://ovidsp.ovid.com/ovidweb.cgi?T=JS&amp;NEWS=n&amp;CSC=Y&amp;PAGE=toc&amp;D=ovft&amp;AN=00008506-000000000-00000")</f>
        <v>https://ovidsp.ovid.com/ovidweb.cgi?T=JS&amp;NEWS=n&amp;CSC=Y&amp;PAGE=toc&amp;D=ovft&amp;AN=00008506-000000000-00000</v>
      </c>
    </row>
    <row r="293" spans="1:8" ht="24.6" customHeight="1" x14ac:dyDescent="0.3">
      <c r="A293" s="1">
        <v>287</v>
      </c>
      <c r="B293" s="2" t="s">
        <v>1233</v>
      </c>
      <c r="C293" s="2" t="s">
        <v>818</v>
      </c>
      <c r="D293" s="2" t="s">
        <v>1133</v>
      </c>
      <c r="E293" s="3" t="s">
        <v>210</v>
      </c>
      <c r="F293" s="3" t="s">
        <v>1418</v>
      </c>
      <c r="G293" s="3" t="s">
        <v>1583</v>
      </c>
      <c r="H293" s="2" t="str">
        <f>HYPERLINK("https://ovidsp.ovid.com/ovidweb.cgi?T=JS&amp;NEWS=n&amp;CSC=Y&amp;PAGE=toc&amp;D=ovft&amp;AN=00001786-000000000-00000","https://ovidsp.ovid.com/ovidweb.cgi?T=JS&amp;NEWS=n&amp;CSC=Y&amp;PAGE=toc&amp;D=ovft&amp;AN=00001786-000000000-00000")</f>
        <v>https://ovidsp.ovid.com/ovidweb.cgi?T=JS&amp;NEWS=n&amp;CSC=Y&amp;PAGE=toc&amp;D=ovft&amp;AN=00001786-000000000-00000</v>
      </c>
    </row>
    <row r="294" spans="1:8" ht="24.6" customHeight="1" x14ac:dyDescent="0.3">
      <c r="A294" s="1">
        <v>288</v>
      </c>
      <c r="B294" s="2" t="s">
        <v>1233</v>
      </c>
      <c r="C294" s="2" t="s">
        <v>499</v>
      </c>
      <c r="D294" s="2" t="s">
        <v>554</v>
      </c>
      <c r="E294" s="3" t="s">
        <v>211</v>
      </c>
      <c r="F294" s="3" t="s">
        <v>1419</v>
      </c>
      <c r="G294" s="3" t="s">
        <v>1583</v>
      </c>
      <c r="H294" s="2" t="str">
        <f>HYPERLINK("https://ovidsp.ovid.com/ovidweb.cgi?T=JS&amp;NEWS=n&amp;CSC=Y&amp;PAGE=toc&amp;D=ovft&amp;AN=00134372-000000000-00000","https://ovidsp.ovid.com/ovidweb.cgi?T=JS&amp;NEWS=n&amp;CSC=Y&amp;PAGE=toc&amp;D=ovft&amp;AN=00134372-000000000-00000")</f>
        <v>https://ovidsp.ovid.com/ovidweb.cgi?T=JS&amp;NEWS=n&amp;CSC=Y&amp;PAGE=toc&amp;D=ovft&amp;AN=00134372-000000000-00000</v>
      </c>
    </row>
    <row r="295" spans="1:8" ht="24.6" customHeight="1" x14ac:dyDescent="0.3">
      <c r="A295" s="1">
        <v>289</v>
      </c>
      <c r="B295" s="2" t="s">
        <v>1233</v>
      </c>
      <c r="C295" s="2" t="s">
        <v>819</v>
      </c>
      <c r="D295" s="2" t="s">
        <v>499</v>
      </c>
      <c r="E295" s="3" t="s">
        <v>212</v>
      </c>
      <c r="F295" s="3" t="s">
        <v>1420</v>
      </c>
      <c r="G295" s="3" t="s">
        <v>1583</v>
      </c>
      <c r="H295" s="2" t="str">
        <f>HYPERLINK("https://ovidsp.ovid.com/ovidweb.cgi?T=JS&amp;NEWS=n&amp;CSC=Y&amp;PAGE=toc&amp;D=ovft&amp;AN=02035266-000000000-00000","https://ovidsp.ovid.com/ovidweb.cgi?T=JS&amp;NEWS=n&amp;CSC=Y&amp;PAGE=toc&amp;D=ovft&amp;AN=02035266-000000000-00000")</f>
        <v>https://ovidsp.ovid.com/ovidweb.cgi?T=JS&amp;NEWS=n&amp;CSC=Y&amp;PAGE=toc&amp;D=ovft&amp;AN=02035266-000000000-00000</v>
      </c>
    </row>
    <row r="296" spans="1:8" ht="24.6" customHeight="1" x14ac:dyDescent="0.3">
      <c r="A296" s="1">
        <v>290</v>
      </c>
      <c r="B296" s="2" t="s">
        <v>1233</v>
      </c>
      <c r="C296" s="2" t="s">
        <v>820</v>
      </c>
      <c r="D296" s="2" t="s">
        <v>1134</v>
      </c>
      <c r="E296" s="3" t="s">
        <v>213</v>
      </c>
      <c r="F296" s="3" t="s">
        <v>1250</v>
      </c>
      <c r="G296" s="3" t="s">
        <v>1583</v>
      </c>
      <c r="H296" s="2" t="str">
        <f>HYPERLINK("https://ovidsp.ovid.com/ovidweb.cgi?T=JS&amp;NEWS=n&amp;CSC=Y&amp;PAGE=toc&amp;D=ovft&amp;AN=00043764-000000000-00000","https://ovidsp.ovid.com/ovidweb.cgi?T=JS&amp;NEWS=n&amp;CSC=Y&amp;PAGE=toc&amp;D=ovft&amp;AN=00043764-000000000-00000")</f>
        <v>https://ovidsp.ovid.com/ovidweb.cgi?T=JS&amp;NEWS=n&amp;CSC=Y&amp;PAGE=toc&amp;D=ovft&amp;AN=00043764-000000000-00000</v>
      </c>
    </row>
    <row r="297" spans="1:8" ht="24.6" customHeight="1" x14ac:dyDescent="0.3">
      <c r="A297" s="1">
        <v>291</v>
      </c>
      <c r="B297" s="2" t="s">
        <v>1233</v>
      </c>
      <c r="C297" s="2" t="s">
        <v>821</v>
      </c>
      <c r="D297" s="2" t="s">
        <v>1135</v>
      </c>
      <c r="E297" s="3" t="s">
        <v>214</v>
      </c>
      <c r="F297" s="3" t="s">
        <v>1421</v>
      </c>
      <c r="G297" s="3" t="s">
        <v>1534</v>
      </c>
      <c r="H297" s="2" t="str">
        <f>HYPERLINK("https://ovidsp.ovid.com/ovidweb.cgi?T=JS&amp;NEWS=n&amp;CSC=Y&amp;PAGE=toc&amp;D=ovft&amp;AN=01266442-000000000-00000","https://ovidsp.ovid.com/ovidweb.cgi?T=JS&amp;NEWS=n&amp;CSC=Y&amp;PAGE=toc&amp;D=ovft&amp;AN=01266442-000000000-00000")</f>
        <v>https://ovidsp.ovid.com/ovidweb.cgi?T=JS&amp;NEWS=n&amp;CSC=Y&amp;PAGE=toc&amp;D=ovft&amp;AN=01266442-000000000-00000</v>
      </c>
    </row>
    <row r="298" spans="1:8" ht="24.6" customHeight="1" x14ac:dyDescent="0.3">
      <c r="A298" s="1">
        <v>292</v>
      </c>
      <c r="B298" s="2" t="s">
        <v>1233</v>
      </c>
      <c r="C298" s="2" t="s">
        <v>822</v>
      </c>
      <c r="D298" s="2" t="s">
        <v>499</v>
      </c>
      <c r="E298" s="3" t="s">
        <v>215</v>
      </c>
      <c r="F298" s="3" t="s">
        <v>1252</v>
      </c>
      <c r="G298" s="3" t="s">
        <v>1583</v>
      </c>
      <c r="H298" s="2" t="str">
        <f>HYPERLINK("https://ovidsp.ovid.com/ovidweb.cgi?T=JS&amp;NEWS=n&amp;CSC=Y&amp;PAGE=toc&amp;D=ovft&amp;AN=00005131-000000000-00000","https://ovidsp.ovid.com/ovidweb.cgi?T=JS&amp;NEWS=n&amp;CSC=Y&amp;PAGE=toc&amp;D=ovft&amp;AN=00005131-000000000-00000")</f>
        <v>https://ovidsp.ovid.com/ovidweb.cgi?T=JS&amp;NEWS=n&amp;CSC=Y&amp;PAGE=toc&amp;D=ovft&amp;AN=00005131-000000000-00000</v>
      </c>
    </row>
    <row r="299" spans="1:8" ht="24.6" customHeight="1" x14ac:dyDescent="0.3">
      <c r="A299" s="1">
        <v>293</v>
      </c>
      <c r="B299" s="2" t="s">
        <v>1233</v>
      </c>
      <c r="C299" s="2" t="s">
        <v>823</v>
      </c>
      <c r="D299" s="2" t="s">
        <v>499</v>
      </c>
      <c r="E299" s="3" t="s">
        <v>216</v>
      </c>
      <c r="F299" s="3" t="s">
        <v>1422</v>
      </c>
      <c r="G299" s="3" t="s">
        <v>1583</v>
      </c>
      <c r="H299" s="2" t="str">
        <f>HYPERLINK("https://ovidsp.ovid.com/ovidweb.cgi?T=JS&amp;NEWS=n&amp;CSC=Y&amp;PAGE=toc&amp;D=ovft&amp;AN=02070903-000000000-00000","https://ovidsp.ovid.com/ovidweb.cgi?T=JS&amp;NEWS=n&amp;CSC=Y&amp;PAGE=toc&amp;D=ovft&amp;AN=02070903-000000000-00000")</f>
        <v>https://ovidsp.ovid.com/ovidweb.cgi?T=JS&amp;NEWS=n&amp;CSC=Y&amp;PAGE=toc&amp;D=ovft&amp;AN=02070903-000000000-00000</v>
      </c>
    </row>
    <row r="300" spans="1:8" ht="24.6" customHeight="1" x14ac:dyDescent="0.3">
      <c r="A300" s="1">
        <v>294</v>
      </c>
      <c r="B300" s="2" t="s">
        <v>1233</v>
      </c>
      <c r="C300" s="2" t="s">
        <v>824</v>
      </c>
      <c r="D300" s="2" t="s">
        <v>1136</v>
      </c>
      <c r="E300" s="3" t="s">
        <v>217</v>
      </c>
      <c r="F300" s="3" t="s">
        <v>1408</v>
      </c>
      <c r="G300" s="3" t="s">
        <v>1583</v>
      </c>
      <c r="H300" s="2" t="str">
        <f>HYPERLINK("https://ovidsp.ovid.com/ovidweb.cgi?T=JS&amp;NEWS=n&amp;CSC=Y&amp;PAGE=toc&amp;D=ovft&amp;AN=01209203-000000000-00000","https://ovidsp.ovid.com/ovidweb.cgi?T=JS&amp;NEWS=n&amp;CSC=Y&amp;PAGE=toc&amp;D=ovft&amp;AN=01209203-000000000-00000")</f>
        <v>https://ovidsp.ovid.com/ovidweb.cgi?T=JS&amp;NEWS=n&amp;CSC=Y&amp;PAGE=toc&amp;D=ovft&amp;AN=01209203-000000000-00000</v>
      </c>
    </row>
    <row r="301" spans="1:8" ht="24.6" customHeight="1" x14ac:dyDescent="0.3">
      <c r="A301" s="1">
        <v>295</v>
      </c>
      <c r="B301" s="2" t="s">
        <v>1233</v>
      </c>
      <c r="C301" s="2" t="s">
        <v>825</v>
      </c>
      <c r="D301" s="2" t="s">
        <v>1137</v>
      </c>
      <c r="E301" s="3" t="s">
        <v>218</v>
      </c>
      <c r="F301" s="3" t="s">
        <v>1394</v>
      </c>
      <c r="G301" s="3" t="s">
        <v>1583</v>
      </c>
      <c r="H301" s="2" t="str">
        <f>HYPERLINK("https://ovidsp.ovid.com/ovidweb.cgi?T=JS&amp;NEWS=n&amp;CSC=Y&amp;PAGE=toc&amp;D=ovft&amp;AN=00005176-000000000-00000","https://ovidsp.ovid.com/ovidweb.cgi?T=JS&amp;NEWS=n&amp;CSC=Y&amp;PAGE=toc&amp;D=ovft&amp;AN=00005176-000000000-00000")</f>
        <v>https://ovidsp.ovid.com/ovidweb.cgi?T=JS&amp;NEWS=n&amp;CSC=Y&amp;PAGE=toc&amp;D=ovft&amp;AN=00005176-000000000-00000</v>
      </c>
    </row>
    <row r="302" spans="1:8" ht="24.6" customHeight="1" x14ac:dyDescent="0.3">
      <c r="A302" s="1">
        <v>296</v>
      </c>
      <c r="B302" s="2" t="s">
        <v>1233</v>
      </c>
      <c r="C302" s="2" t="s">
        <v>826</v>
      </c>
      <c r="D302" s="2" t="s">
        <v>499</v>
      </c>
      <c r="E302" s="3" t="s">
        <v>219</v>
      </c>
      <c r="F302" s="3" t="s">
        <v>1390</v>
      </c>
      <c r="G302" s="3" t="s">
        <v>1583</v>
      </c>
      <c r="H302" s="2" t="str">
        <f>HYPERLINK("https://ovidsp.ovid.com/ovidweb.cgi?T=JS&amp;NEWS=n&amp;CSC=Y&amp;PAGE=toc&amp;D=ovft&amp;AN=00043426-000000000-00000","https://ovidsp.ovid.com/ovidweb.cgi?T=JS&amp;NEWS=n&amp;CSC=Y&amp;PAGE=toc&amp;D=ovft&amp;AN=00043426-000000000-00000")</f>
        <v>https://ovidsp.ovid.com/ovidweb.cgi?T=JS&amp;NEWS=n&amp;CSC=Y&amp;PAGE=toc&amp;D=ovft&amp;AN=00043426-000000000-00000</v>
      </c>
    </row>
    <row r="303" spans="1:8" ht="24.6" customHeight="1" x14ac:dyDescent="0.3">
      <c r="A303" s="1">
        <v>297</v>
      </c>
      <c r="B303" s="2" t="s">
        <v>1233</v>
      </c>
      <c r="C303" s="2" t="s">
        <v>827</v>
      </c>
      <c r="D303" s="2" t="s">
        <v>499</v>
      </c>
      <c r="E303" s="3" t="s">
        <v>220</v>
      </c>
      <c r="F303" s="3" t="s">
        <v>1277</v>
      </c>
      <c r="G303" s="3" t="s">
        <v>1583</v>
      </c>
      <c r="H303" s="2" t="str">
        <f>HYPERLINK("https://ovidsp.ovid.com/ovidweb.cgi?T=JS&amp;NEWS=n&amp;CSC=Y&amp;PAGE=toc&amp;D=ovft&amp;AN=01241398-000000000-00000","https://ovidsp.ovid.com/ovidweb.cgi?T=JS&amp;NEWS=n&amp;CSC=Y&amp;PAGE=toc&amp;D=ovft&amp;AN=01241398-000000000-00000")</f>
        <v>https://ovidsp.ovid.com/ovidweb.cgi?T=JS&amp;NEWS=n&amp;CSC=Y&amp;PAGE=toc&amp;D=ovft&amp;AN=01241398-000000000-00000</v>
      </c>
    </row>
    <row r="304" spans="1:8" ht="24.6" customHeight="1" x14ac:dyDescent="0.3">
      <c r="A304" s="1">
        <v>298</v>
      </c>
      <c r="B304" s="2" t="s">
        <v>1233</v>
      </c>
      <c r="C304" s="2" t="s">
        <v>828</v>
      </c>
      <c r="D304" s="2" t="s">
        <v>499</v>
      </c>
      <c r="E304" s="3" t="s">
        <v>221</v>
      </c>
      <c r="F304" s="3" t="s">
        <v>1423</v>
      </c>
      <c r="G304" s="3" t="s">
        <v>1583</v>
      </c>
      <c r="H304" s="2" t="str">
        <f>HYPERLINK("https://ovidsp.ovid.com/ovidweb.cgi?T=JS&amp;NEWS=n&amp;CSC=Y&amp;PAGE=toc&amp;D=ovft&amp;AN=01202412-000000000-00000","https://ovidsp.ovid.com/ovidweb.cgi?T=JS&amp;NEWS=n&amp;CSC=Y&amp;PAGE=toc&amp;D=ovft&amp;AN=01202412-000000000-00000")</f>
        <v>https://ovidsp.ovid.com/ovidweb.cgi?T=JS&amp;NEWS=n&amp;CSC=Y&amp;PAGE=toc&amp;D=ovft&amp;AN=01202412-000000000-00000</v>
      </c>
    </row>
    <row r="305" spans="1:8" ht="24.6" customHeight="1" x14ac:dyDescent="0.3">
      <c r="A305" s="1">
        <v>299</v>
      </c>
      <c r="B305" s="2" t="s">
        <v>1233</v>
      </c>
      <c r="C305" s="2" t="s">
        <v>499</v>
      </c>
      <c r="D305" s="2" t="s">
        <v>555</v>
      </c>
      <c r="E305" s="3" t="s">
        <v>222</v>
      </c>
      <c r="F305" s="3" t="s">
        <v>1424</v>
      </c>
      <c r="G305" s="3" t="s">
        <v>1583</v>
      </c>
      <c r="H305" s="2" t="str">
        <f>HYPERLINK("https://ovidsp.ovid.com/ovidweb.cgi?T=JS&amp;NEWS=n&amp;CSC=Y&amp;PAGE=toc&amp;D=ovft&amp;AN=01781601-000000000-00000","https://ovidsp.ovid.com/ovidweb.cgi?T=JS&amp;NEWS=n&amp;CSC=Y&amp;PAGE=toc&amp;D=ovft&amp;AN=01781601-000000000-00000")</f>
        <v>https://ovidsp.ovid.com/ovidweb.cgi?T=JS&amp;NEWS=n&amp;CSC=Y&amp;PAGE=toc&amp;D=ovft&amp;AN=01781601-000000000-00000</v>
      </c>
    </row>
    <row r="306" spans="1:8" ht="24.6" customHeight="1" x14ac:dyDescent="0.3">
      <c r="A306" s="1">
        <v>300</v>
      </c>
      <c r="B306" s="2" t="s">
        <v>1233</v>
      </c>
      <c r="C306" s="2" t="s">
        <v>829</v>
      </c>
      <c r="D306" s="2" t="s">
        <v>1138</v>
      </c>
      <c r="E306" s="3" t="s">
        <v>223</v>
      </c>
      <c r="F306" s="3" t="s">
        <v>1356</v>
      </c>
      <c r="G306" s="3" t="s">
        <v>1508</v>
      </c>
      <c r="H306" s="2" t="str">
        <f>HYPERLINK("https://ovidsp.ovid.com/ovidweb.cgi?T=JS&amp;NEWS=n&amp;CSC=Y&amp;PAGE=toc&amp;D=ovft&amp;AN=00146866-000000000-00000","https://ovidsp.ovid.com/ovidweb.cgi?T=JS&amp;NEWS=n&amp;CSC=Y&amp;PAGE=toc&amp;D=ovft&amp;AN=00146866-000000000-00000")</f>
        <v>https://ovidsp.ovid.com/ovidweb.cgi?T=JS&amp;NEWS=n&amp;CSC=Y&amp;PAGE=toc&amp;D=ovft&amp;AN=00146866-000000000-00000</v>
      </c>
    </row>
    <row r="307" spans="1:8" ht="24.6" customHeight="1" x14ac:dyDescent="0.3">
      <c r="A307" s="1">
        <v>301</v>
      </c>
      <c r="B307" s="2" t="s">
        <v>1233</v>
      </c>
      <c r="C307" s="2" t="s">
        <v>830</v>
      </c>
      <c r="D307" s="2" t="s">
        <v>1139</v>
      </c>
      <c r="E307" s="3" t="s">
        <v>224</v>
      </c>
      <c r="F307" s="3" t="s">
        <v>1279</v>
      </c>
      <c r="G307" s="3" t="s">
        <v>1544</v>
      </c>
      <c r="H307" s="2" t="str">
        <f>HYPERLINK("https://ovidsp.ovid.com/ovidweb.cgi?T=JS&amp;NEWS=n&amp;CSC=Y&amp;PAGE=toc&amp;D=ovft&amp;AN=00132581-000000000-00000","https://ovidsp.ovid.com/ovidweb.cgi?T=JS&amp;NEWS=n&amp;CSC=Y&amp;PAGE=toc&amp;D=ovft&amp;AN=00132581-000000000-00000")</f>
        <v>https://ovidsp.ovid.com/ovidweb.cgi?T=JS&amp;NEWS=n&amp;CSC=Y&amp;PAGE=toc&amp;D=ovft&amp;AN=00132581-000000000-00000</v>
      </c>
    </row>
    <row r="308" spans="1:8" ht="24.6" customHeight="1" x14ac:dyDescent="0.3">
      <c r="A308" s="1">
        <v>302</v>
      </c>
      <c r="B308" s="2" t="s">
        <v>1233</v>
      </c>
      <c r="C308" s="2" t="s">
        <v>831</v>
      </c>
      <c r="D308" s="2" t="s">
        <v>499</v>
      </c>
      <c r="E308" s="3" t="s">
        <v>225</v>
      </c>
      <c r="F308" s="3" t="s">
        <v>1275</v>
      </c>
      <c r="G308" s="3" t="s">
        <v>1583</v>
      </c>
      <c r="H308" s="2" t="str">
        <f>HYPERLINK("https://ovidsp.ovid.com/ovidweb.cgi?T=JS&amp;NEWS=n&amp;CSC=Y&amp;PAGE=toc&amp;D=ovft&amp;AN=00005237-000000000-00000","https://ovidsp.ovid.com/ovidweb.cgi?T=JS&amp;NEWS=n&amp;CSC=Y&amp;PAGE=toc&amp;D=ovft&amp;AN=00005237-000000000-00000")</f>
        <v>https://ovidsp.ovid.com/ovidweb.cgi?T=JS&amp;NEWS=n&amp;CSC=Y&amp;PAGE=toc&amp;D=ovft&amp;AN=00005237-000000000-00000</v>
      </c>
    </row>
    <row r="309" spans="1:8" ht="24.6" customHeight="1" x14ac:dyDescent="0.3">
      <c r="A309" s="1">
        <v>303</v>
      </c>
      <c r="B309" s="2" t="s">
        <v>1233</v>
      </c>
      <c r="C309" s="2" t="s">
        <v>499</v>
      </c>
      <c r="D309" s="2" t="s">
        <v>556</v>
      </c>
      <c r="E309" s="3" t="s">
        <v>226</v>
      </c>
      <c r="F309" s="3" t="s">
        <v>1360</v>
      </c>
      <c r="G309" s="3" t="s">
        <v>1583</v>
      </c>
      <c r="H309" s="2" t="str">
        <f>HYPERLINK("https://ovidsp.ovid.com/ovidweb.cgi?T=JS&amp;NEWS=n&amp;CSC=Y&amp;PAGE=toc&amp;D=ovft&amp;AN=00001416-000000000-00000","https://ovidsp.ovid.com/ovidweb.cgi?T=JS&amp;NEWS=n&amp;CSC=Y&amp;PAGE=toc&amp;D=ovft&amp;AN=00001416-000000000-00000")</f>
        <v>https://ovidsp.ovid.com/ovidweb.cgi?T=JS&amp;NEWS=n&amp;CSC=Y&amp;PAGE=toc&amp;D=ovft&amp;AN=00001416-000000000-00000</v>
      </c>
    </row>
    <row r="310" spans="1:8" ht="24.6" customHeight="1" x14ac:dyDescent="0.3">
      <c r="A310" s="1">
        <v>304</v>
      </c>
      <c r="B310" s="2" t="s">
        <v>1233</v>
      </c>
      <c r="C310" s="2" t="s">
        <v>832</v>
      </c>
      <c r="D310" s="2" t="s">
        <v>499</v>
      </c>
      <c r="E310" s="3" t="s">
        <v>227</v>
      </c>
      <c r="F310" s="3" t="s">
        <v>1396</v>
      </c>
      <c r="G310" s="3" t="s">
        <v>1583</v>
      </c>
      <c r="H310" s="2" t="str">
        <f>HYPERLINK("https://ovidsp.ovid.com/ovidweb.cgi?T=JS&amp;NEWS=n&amp;CSC=Y&amp;PAGE=toc&amp;D=ovft&amp;AN=01367895-000000000-00000","https://ovidsp.ovid.com/ovidweb.cgi?T=JS&amp;NEWS=n&amp;CSC=Y&amp;PAGE=toc&amp;D=ovft&amp;AN=01367895-000000000-00000")</f>
        <v>https://ovidsp.ovid.com/ovidweb.cgi?T=JS&amp;NEWS=n&amp;CSC=Y&amp;PAGE=toc&amp;D=ovft&amp;AN=01367895-000000000-00000</v>
      </c>
    </row>
    <row r="311" spans="1:8" ht="24.6" customHeight="1" x14ac:dyDescent="0.3">
      <c r="A311" s="1">
        <v>305</v>
      </c>
      <c r="B311" s="2" t="s">
        <v>1233</v>
      </c>
      <c r="C311" s="2" t="s">
        <v>833</v>
      </c>
      <c r="D311" s="2" t="s">
        <v>1140</v>
      </c>
      <c r="E311" s="3" t="s">
        <v>228</v>
      </c>
      <c r="F311" s="3" t="s">
        <v>1253</v>
      </c>
      <c r="G311" s="3" t="s">
        <v>1583</v>
      </c>
      <c r="H311" s="2" t="str">
        <f>HYPERLINK("https://ovidsp.ovid.com/ovidweb.cgi?T=JS&amp;NEWS=n&amp;CSC=Y&amp;PAGE=toc&amp;D=ovft&amp;AN=00131746-000000000-00000","https://ovidsp.ovid.com/ovidweb.cgi?T=JS&amp;NEWS=n&amp;CSC=Y&amp;PAGE=toc&amp;D=ovft&amp;AN=00131746-000000000-00000")</f>
        <v>https://ovidsp.ovid.com/ovidweb.cgi?T=JS&amp;NEWS=n&amp;CSC=Y&amp;PAGE=toc&amp;D=ovft&amp;AN=00131746-000000000-00000</v>
      </c>
    </row>
    <row r="312" spans="1:8" ht="24.6" customHeight="1" x14ac:dyDescent="0.3">
      <c r="A312" s="1">
        <v>306</v>
      </c>
      <c r="B312" s="2" t="s">
        <v>1233</v>
      </c>
      <c r="C312" s="2" t="s">
        <v>499</v>
      </c>
      <c r="D312" s="2" t="s">
        <v>557</v>
      </c>
      <c r="E312" s="3" t="s">
        <v>229</v>
      </c>
      <c r="F312" s="3" t="s">
        <v>1367</v>
      </c>
      <c r="G312" s="3" t="s">
        <v>1583</v>
      </c>
      <c r="H312" s="2" t="str">
        <f>HYPERLINK("https://ovidsp.ovid.com/ovidweb.cgi?T=JS&amp;NEWS=n&amp;CSC=Y&amp;PAGE=toc&amp;D=ovft&amp;AN=02091979-000000000-00000","https://ovidsp.ovid.com/ovidweb.cgi?T=JS&amp;NEWS=n&amp;CSC=Y&amp;PAGE=toc&amp;D=ovft&amp;AN=02091979-000000000-00000")</f>
        <v>https://ovidsp.ovid.com/ovidweb.cgi?T=JS&amp;NEWS=n&amp;CSC=Y&amp;PAGE=toc&amp;D=ovft&amp;AN=02091979-000000000-00000</v>
      </c>
    </row>
    <row r="313" spans="1:8" ht="24.6" customHeight="1" x14ac:dyDescent="0.3">
      <c r="A313" s="1">
        <v>307</v>
      </c>
      <c r="B313" s="2" t="s">
        <v>1233</v>
      </c>
      <c r="C313" s="2" t="s">
        <v>834</v>
      </c>
      <c r="D313" s="2" t="s">
        <v>499</v>
      </c>
      <c r="E313" s="3" t="s">
        <v>230</v>
      </c>
      <c r="F313" s="3" t="s">
        <v>1309</v>
      </c>
      <c r="G313" s="3" t="s">
        <v>1583</v>
      </c>
      <c r="H313" s="2" t="str">
        <f>HYPERLINK("https://ovidsp.ovid.com/ovidweb.cgi?T=JS&amp;NEWS=n&amp;CSC=Y&amp;PAGE=toc&amp;D=ovft&amp;AN=00124784-000000000-00000","https://ovidsp.ovid.com/ovidweb.cgi?T=JS&amp;NEWS=n&amp;CSC=Y&amp;PAGE=toc&amp;D=ovft&amp;AN=00124784-000000000-00000")</f>
        <v>https://ovidsp.ovid.com/ovidweb.cgi?T=JS&amp;NEWS=n&amp;CSC=Y&amp;PAGE=toc&amp;D=ovft&amp;AN=00124784-000000000-00000</v>
      </c>
    </row>
    <row r="314" spans="1:8" ht="24.6" customHeight="1" x14ac:dyDescent="0.3">
      <c r="A314" s="1">
        <v>308</v>
      </c>
      <c r="B314" s="2" t="s">
        <v>1233</v>
      </c>
      <c r="C314" s="2" t="s">
        <v>835</v>
      </c>
      <c r="D314" s="2" t="s">
        <v>1141</v>
      </c>
      <c r="E314" s="3" t="s">
        <v>231</v>
      </c>
      <c r="F314" s="3" t="s">
        <v>1249</v>
      </c>
      <c r="G314" s="3" t="s">
        <v>1545</v>
      </c>
      <c r="H314" s="2" t="str">
        <f>HYPERLINK("https://ovidsp.ovid.com/ovidweb.cgi?T=JS&amp;NEWS=n&amp;CSC=Y&amp;PAGE=toc&amp;D=ovft&amp;AN=00002517-000000000-00000","https://ovidsp.ovid.com/ovidweb.cgi?T=JS&amp;NEWS=n&amp;CSC=Y&amp;PAGE=toc&amp;D=ovft&amp;AN=00002517-000000000-00000")</f>
        <v>https://ovidsp.ovid.com/ovidweb.cgi?T=JS&amp;NEWS=n&amp;CSC=Y&amp;PAGE=toc&amp;D=ovft&amp;AN=00002517-000000000-00000</v>
      </c>
    </row>
    <row r="315" spans="1:8" ht="24.6" customHeight="1" x14ac:dyDescent="0.3">
      <c r="A315" s="1">
        <v>309</v>
      </c>
      <c r="B315" s="2" t="s">
        <v>1233</v>
      </c>
      <c r="C315" s="2" t="s">
        <v>836</v>
      </c>
      <c r="D315" s="2" t="s">
        <v>1142</v>
      </c>
      <c r="E315" s="3" t="s">
        <v>232</v>
      </c>
      <c r="F315" s="3" t="s">
        <v>1346</v>
      </c>
      <c r="G315" s="3" t="s">
        <v>1546</v>
      </c>
      <c r="H315" s="2" t="str">
        <f>HYPERLINK("https://ovidsp.ovid.com/ovidweb.cgi?T=JS&amp;NEWS=n&amp;CSC=Y&amp;PAGE=toc&amp;D=ovft&amp;AN=00024720-000000000-00000","https://ovidsp.ovid.com/ovidweb.cgi?T=JS&amp;NEWS=n&amp;CSC=Y&amp;PAGE=toc&amp;D=ovft&amp;AN=00024720-000000000-00000")</f>
        <v>https://ovidsp.ovid.com/ovidweb.cgi?T=JS&amp;NEWS=n&amp;CSC=Y&amp;PAGE=toc&amp;D=ovft&amp;AN=00024720-000000000-00000</v>
      </c>
    </row>
    <row r="316" spans="1:8" ht="24.6" customHeight="1" x14ac:dyDescent="0.3">
      <c r="A316" s="1">
        <v>310</v>
      </c>
      <c r="B316" s="2" t="s">
        <v>1233</v>
      </c>
      <c r="C316" s="2" t="s">
        <v>837</v>
      </c>
      <c r="D316" s="2" t="s">
        <v>499</v>
      </c>
      <c r="E316" s="3" t="s">
        <v>233</v>
      </c>
      <c r="F316" s="3" t="s">
        <v>1425</v>
      </c>
      <c r="G316" s="3" t="s">
        <v>1583</v>
      </c>
      <c r="H316" s="2" t="str">
        <f>HYPERLINK("https://ovidsp.ovid.com/ovidweb.cgi?T=JS&amp;NEWS=n&amp;CSC=Y&amp;PAGE=toc&amp;D=ovft&amp;AN=00124278-000000000-00000","https://ovidsp.ovid.com/ovidweb.cgi?T=JS&amp;NEWS=n&amp;CSC=Y&amp;PAGE=toc&amp;D=ovft&amp;AN=00124278-000000000-00000")</f>
        <v>https://ovidsp.ovid.com/ovidweb.cgi?T=JS&amp;NEWS=n&amp;CSC=Y&amp;PAGE=toc&amp;D=ovft&amp;AN=00124278-000000000-00000</v>
      </c>
    </row>
    <row r="317" spans="1:8" ht="24.6" customHeight="1" x14ac:dyDescent="0.3">
      <c r="A317" s="1">
        <v>311</v>
      </c>
      <c r="B317" s="2" t="s">
        <v>1233</v>
      </c>
      <c r="C317" s="2" t="s">
        <v>838</v>
      </c>
      <c r="D317" s="2" t="s">
        <v>499</v>
      </c>
      <c r="E317" s="3" t="s">
        <v>234</v>
      </c>
      <c r="F317" s="3" t="s">
        <v>1239</v>
      </c>
      <c r="G317" s="3" t="s">
        <v>1547</v>
      </c>
      <c r="H317" s="2" t="str">
        <f>HYPERLINK("https://ovidsp.ovid.com/ovidweb.cgi?T=JS&amp;NEWS=n&amp;CSC=Y&amp;PAGE=toc&amp;D=ovft&amp;AN=00002218-000000000-00000","https://ovidsp.ovid.com/ovidweb.cgi?T=JS&amp;NEWS=n&amp;CSC=Y&amp;PAGE=toc&amp;D=ovft&amp;AN=00002218-000000000-00000")</f>
        <v>https://ovidsp.ovid.com/ovidweb.cgi?T=JS&amp;NEWS=n&amp;CSC=Y&amp;PAGE=toc&amp;D=ovft&amp;AN=00002218-000000000-00000</v>
      </c>
    </row>
    <row r="318" spans="1:8" ht="24.6" customHeight="1" x14ac:dyDescent="0.3">
      <c r="A318" s="1">
        <v>312</v>
      </c>
      <c r="B318" s="2" t="s">
        <v>1233</v>
      </c>
      <c r="C318" s="2" t="s">
        <v>839</v>
      </c>
      <c r="D318" s="2" t="s">
        <v>1143</v>
      </c>
      <c r="E318" s="3" t="s">
        <v>235</v>
      </c>
      <c r="F318" s="3" t="s">
        <v>1426</v>
      </c>
      <c r="G318" s="3" t="s">
        <v>1583</v>
      </c>
      <c r="H318" s="2" t="str">
        <f>HYPERLINK("https://ovidsp.ovid.com/ovidweb.cgi?T=JS&amp;NEWS=n&amp;CSC=Y&amp;PAGE=toc&amp;D=ovft&amp;AN=00124635-000000000-00000","https://ovidsp.ovid.com/ovidweb.cgi?T=JS&amp;NEWS=n&amp;CSC=Y&amp;PAGE=toc&amp;D=ovft&amp;AN=00124635-000000000-00000")</f>
        <v>https://ovidsp.ovid.com/ovidweb.cgi?T=JS&amp;NEWS=n&amp;CSC=Y&amp;PAGE=toc&amp;D=ovft&amp;AN=00124635-000000000-00000</v>
      </c>
    </row>
    <row r="319" spans="1:8" ht="24.6" customHeight="1" x14ac:dyDescent="0.3">
      <c r="A319" s="1">
        <v>313</v>
      </c>
      <c r="B319" s="2" t="s">
        <v>1233</v>
      </c>
      <c r="C319" s="2" t="s">
        <v>499</v>
      </c>
      <c r="D319" s="2" t="s">
        <v>558</v>
      </c>
      <c r="E319" s="3" t="s">
        <v>236</v>
      </c>
      <c r="F319" s="3" t="s">
        <v>1351</v>
      </c>
      <c r="G319" s="3" t="s">
        <v>1583</v>
      </c>
      <c r="H319" s="2" t="str">
        <f>HYPERLINK("https://ovidsp.ovid.com/ovidweb.cgi?T=JS&amp;NEWS=n&amp;CSC=Y&amp;PAGE=toc&amp;D=ovft&amp;AN=01741002-000000000-00000","https://ovidsp.ovid.com/ovidweb.cgi?T=JS&amp;NEWS=n&amp;CSC=Y&amp;PAGE=toc&amp;D=ovft&amp;AN=01741002-000000000-00000")</f>
        <v>https://ovidsp.ovid.com/ovidweb.cgi?T=JS&amp;NEWS=n&amp;CSC=Y&amp;PAGE=toc&amp;D=ovft&amp;AN=01741002-000000000-00000</v>
      </c>
    </row>
    <row r="320" spans="1:8" ht="24.6" customHeight="1" x14ac:dyDescent="0.3">
      <c r="A320" s="1">
        <v>314</v>
      </c>
      <c r="B320" s="2" t="s">
        <v>1233</v>
      </c>
      <c r="C320" s="2" t="s">
        <v>840</v>
      </c>
      <c r="D320" s="2" t="s">
        <v>499</v>
      </c>
      <c r="E320" s="3" t="s">
        <v>237</v>
      </c>
      <c r="F320" s="3" t="s">
        <v>1427</v>
      </c>
      <c r="G320" s="3" t="s">
        <v>1548</v>
      </c>
      <c r="H320" s="2" t="str">
        <f>HYPERLINK("https://ovidsp.ovid.com/ovidweb.cgi?T=JS&amp;NEWS=n&amp;CSC=Y&amp;PAGE=toc&amp;D=ovft&amp;AN=00004519-000000000-00000","https://ovidsp.ovid.com/ovidweb.cgi?T=JS&amp;NEWS=n&amp;CSC=Y&amp;PAGE=toc&amp;D=ovft&amp;AN=00004519-000000000-00000")</f>
        <v>https://ovidsp.ovid.com/ovidweb.cgi?T=JS&amp;NEWS=n&amp;CSC=Y&amp;PAGE=toc&amp;D=ovft&amp;AN=00004519-000000000-00000</v>
      </c>
    </row>
    <row r="321" spans="1:8" ht="24.6" customHeight="1" x14ac:dyDescent="0.3">
      <c r="A321" s="1">
        <v>315</v>
      </c>
      <c r="B321" s="2" t="s">
        <v>1233</v>
      </c>
      <c r="C321" s="2" t="s">
        <v>841</v>
      </c>
      <c r="D321" s="2" t="s">
        <v>1144</v>
      </c>
      <c r="E321" s="3" t="s">
        <v>238</v>
      </c>
      <c r="F321" s="3" t="s">
        <v>1428</v>
      </c>
      <c r="G321" s="3" t="s">
        <v>1583</v>
      </c>
      <c r="H321" s="2" t="str">
        <f>HYPERLINK("https://ovidsp.ovid.com/ovidweb.cgi?T=JS&amp;NEWS=n&amp;CSC=Y&amp;PAGE=toc&amp;D=ovft&amp;AN=00019464-000000000-00000","https://ovidsp.ovid.com/ovidweb.cgi?T=JS&amp;NEWS=n&amp;CSC=Y&amp;PAGE=toc&amp;D=ovft&amp;AN=00019464-000000000-00000")</f>
        <v>https://ovidsp.ovid.com/ovidweb.cgi?T=JS&amp;NEWS=n&amp;CSC=Y&amp;PAGE=toc&amp;D=ovft&amp;AN=00019464-000000000-00000</v>
      </c>
    </row>
    <row r="322" spans="1:8" ht="24.6" customHeight="1" x14ac:dyDescent="0.3">
      <c r="A322" s="1">
        <v>316</v>
      </c>
      <c r="B322" s="2" t="s">
        <v>1233</v>
      </c>
      <c r="C322" s="2" t="s">
        <v>842</v>
      </c>
      <c r="D322" s="2" t="s">
        <v>1145</v>
      </c>
      <c r="E322" s="3" t="s">
        <v>239</v>
      </c>
      <c r="F322" s="3" t="s">
        <v>1429</v>
      </c>
      <c r="G322" s="3" t="s">
        <v>1549</v>
      </c>
      <c r="H322" s="2" t="str">
        <f>HYPERLINK("https://ovidsp.ovid.com/ovidweb.cgi?T=JS&amp;NEWS=n&amp;CSC=Y&amp;PAGE=toc&amp;D=ovft&amp;AN=00004534-000000000-00000","https://ovidsp.ovid.com/ovidweb.cgi?T=JS&amp;NEWS=n&amp;CSC=Y&amp;PAGE=toc&amp;D=ovft&amp;AN=00004534-000000000-00000")</f>
        <v>https://ovidsp.ovid.com/ovidweb.cgi?T=JS&amp;NEWS=n&amp;CSC=Y&amp;PAGE=toc&amp;D=ovft&amp;AN=00004534-000000000-00000</v>
      </c>
    </row>
    <row r="323" spans="1:8" ht="24.6" customHeight="1" x14ac:dyDescent="0.3">
      <c r="A323" s="1">
        <v>317</v>
      </c>
      <c r="B323" s="2" t="s">
        <v>1233</v>
      </c>
      <c r="C323" s="2" t="s">
        <v>843</v>
      </c>
      <c r="D323" s="2" t="s">
        <v>1018</v>
      </c>
      <c r="E323" s="3" t="s">
        <v>240</v>
      </c>
      <c r="F323" s="3" t="s">
        <v>1430</v>
      </c>
      <c r="G323" s="3" t="s">
        <v>1550</v>
      </c>
      <c r="H323" s="2" t="str">
        <f>HYPERLINK("https://ovidsp.ovid.com/ovidweb.cgi?T=JS&amp;NEWS=n&amp;CSC=Y&amp;PAGE=toc&amp;D=ovft&amp;AN=00117167-000000000-00000","https://ovidsp.ovid.com/ovidweb.cgi?T=JS&amp;NEWS=n&amp;CSC=Y&amp;PAGE=toc&amp;D=ovft&amp;AN=00117167-000000000-00000")</f>
        <v>https://ovidsp.ovid.com/ovidweb.cgi?T=JS&amp;NEWS=n&amp;CSC=Y&amp;PAGE=toc&amp;D=ovft&amp;AN=00117167-000000000-00000</v>
      </c>
    </row>
    <row r="324" spans="1:8" ht="24.6" customHeight="1" x14ac:dyDescent="0.3">
      <c r="A324" s="1">
        <v>318</v>
      </c>
      <c r="B324" s="2" t="s">
        <v>1233</v>
      </c>
      <c r="C324" s="2" t="s">
        <v>844</v>
      </c>
      <c r="D324" s="2" t="s">
        <v>1146</v>
      </c>
      <c r="E324" s="3" t="s">
        <v>241</v>
      </c>
      <c r="F324" s="3" t="s">
        <v>1319</v>
      </c>
      <c r="G324" s="3" t="s">
        <v>1583</v>
      </c>
      <c r="H324" s="2" t="str">
        <f>HYPERLINK("https://ovidsp.ovid.com/ovidweb.cgi?T=JS&amp;NEWS=n&amp;CSC=Y&amp;PAGE=toc&amp;D=ovft&amp;AN=00001782-000000000-00000","https://ovidsp.ovid.com/ovidweb.cgi?T=JS&amp;NEWS=n&amp;CSC=Y&amp;PAGE=toc&amp;D=ovft&amp;AN=00001782-000000000-00000")</f>
        <v>https://ovidsp.ovid.com/ovidweb.cgi?T=JS&amp;NEWS=n&amp;CSC=Y&amp;PAGE=toc&amp;D=ovft&amp;AN=00001782-000000000-00000</v>
      </c>
    </row>
    <row r="325" spans="1:8" ht="24.6" customHeight="1" x14ac:dyDescent="0.3">
      <c r="A325" s="1">
        <v>319</v>
      </c>
      <c r="B325" s="2" t="s">
        <v>1233</v>
      </c>
      <c r="C325" s="2" t="s">
        <v>845</v>
      </c>
      <c r="D325" s="2" t="s">
        <v>499</v>
      </c>
      <c r="E325" s="3" t="s">
        <v>242</v>
      </c>
      <c r="F325" s="3" t="s">
        <v>1319</v>
      </c>
      <c r="G325" s="3" t="s">
        <v>1583</v>
      </c>
      <c r="H325" s="2" t="str">
        <f>HYPERLINK("https://ovidsp.ovid.com/ovidweb.cgi?T=JS&amp;NEWS=n&amp;CSC=Y&amp;PAGE=toc&amp;D=ovft&amp;AN=02118582-000000000-00000","https://ovidsp.ovid.com/ovidweb.cgi?T=JS&amp;NEWS=n&amp;CSC=Y&amp;PAGE=toc&amp;D=ovft&amp;AN=02118582-000000000-00000")</f>
        <v>https://ovidsp.ovid.com/ovidweb.cgi?T=JS&amp;NEWS=n&amp;CSC=Y&amp;PAGE=toc&amp;D=ovft&amp;AN=02118582-000000000-00000</v>
      </c>
    </row>
    <row r="326" spans="1:8" ht="24.6" customHeight="1" x14ac:dyDescent="0.3">
      <c r="A326" s="1">
        <v>320</v>
      </c>
      <c r="B326" s="2" t="s">
        <v>1233</v>
      </c>
      <c r="C326" s="2" t="s">
        <v>846</v>
      </c>
      <c r="D326" s="2" t="s">
        <v>1147</v>
      </c>
      <c r="E326" s="3" t="s">
        <v>243</v>
      </c>
      <c r="F326" s="3" t="s">
        <v>1396</v>
      </c>
      <c r="G326" s="3" t="s">
        <v>1583</v>
      </c>
      <c r="H326" s="2" t="str">
        <f>HYPERLINK("https://ovidsp.ovid.com/ovidweb.cgi?T=JS&amp;NEWS=n&amp;CSC=Y&amp;PAGE=toc&amp;D=ovft&amp;AN=01412499-000000000-00000","https://ovidsp.ovid.com/ovidweb.cgi?T=JS&amp;NEWS=n&amp;CSC=Y&amp;PAGE=toc&amp;D=ovft&amp;AN=01412499-000000000-00000")</f>
        <v>https://ovidsp.ovid.com/ovidweb.cgi?T=JS&amp;NEWS=n&amp;CSC=Y&amp;PAGE=toc&amp;D=ovft&amp;AN=01412499-000000000-00000</v>
      </c>
    </row>
    <row r="327" spans="1:8" ht="24.6" customHeight="1" x14ac:dyDescent="0.3">
      <c r="A327" s="1">
        <v>321</v>
      </c>
      <c r="B327" s="2" t="s">
        <v>1233</v>
      </c>
      <c r="C327" s="2" t="s">
        <v>847</v>
      </c>
      <c r="D327" s="2" t="s">
        <v>499</v>
      </c>
      <c r="E327" s="3" t="s">
        <v>244</v>
      </c>
      <c r="F327" s="3" t="s">
        <v>1431</v>
      </c>
      <c r="G327" s="3" t="s">
        <v>1583</v>
      </c>
      <c r="H327" s="2" t="str">
        <f>HYPERLINK("https://ovidsp.ovid.com/ovidweb.cgi?T=JS&amp;NEWS=n&amp;CSC=Y&amp;PAGE=toc&amp;D=ovft&amp;AN=00005382-000000000-00000","https://ovidsp.ovid.com/ovidweb.cgi?T=JS&amp;NEWS=n&amp;CSC=Y&amp;PAGE=toc&amp;D=ovft&amp;AN=00005382-000000000-00000")</f>
        <v>https://ovidsp.ovid.com/ovidweb.cgi?T=JS&amp;NEWS=n&amp;CSC=Y&amp;PAGE=toc&amp;D=ovft&amp;AN=00005382-000000000-00000</v>
      </c>
    </row>
    <row r="328" spans="1:8" ht="24.6" customHeight="1" x14ac:dyDescent="0.3">
      <c r="A328" s="1">
        <v>322</v>
      </c>
      <c r="B328" s="2" t="s">
        <v>1233</v>
      </c>
      <c r="C328" s="2" t="s">
        <v>848</v>
      </c>
      <c r="D328" s="2" t="s">
        <v>1148</v>
      </c>
      <c r="E328" s="3" t="s">
        <v>245</v>
      </c>
      <c r="F328" s="3" t="s">
        <v>1432</v>
      </c>
      <c r="G328" s="3" t="s">
        <v>1583</v>
      </c>
      <c r="H328" s="2" t="str">
        <f>HYPERLINK("https://ovidsp.ovid.com/ovidweb.cgi?T=JS&amp;NEWS=n&amp;CSC=Y&amp;PAGE=toc&amp;D=ovft&amp;AN=02245099-000000000-00000","https://ovidsp.ovid.com/ovidweb.cgi?T=JS&amp;NEWS=n&amp;CSC=Y&amp;PAGE=toc&amp;D=ovft&amp;AN=02245099-000000000-00000")</f>
        <v>https://ovidsp.ovid.com/ovidweb.cgi?T=JS&amp;NEWS=n&amp;CSC=Y&amp;PAGE=toc&amp;D=ovft&amp;AN=02245099-000000000-00000</v>
      </c>
    </row>
    <row r="329" spans="1:8" ht="24.6" customHeight="1" x14ac:dyDescent="0.3">
      <c r="A329" s="1">
        <v>323</v>
      </c>
      <c r="B329" s="2" t="s">
        <v>1233</v>
      </c>
      <c r="C329" s="2" t="s">
        <v>849</v>
      </c>
      <c r="D329" s="2" t="s">
        <v>1149</v>
      </c>
      <c r="E329" s="3" t="s">
        <v>246</v>
      </c>
      <c r="F329" s="3" t="s">
        <v>1269</v>
      </c>
      <c r="G329" s="3" t="s">
        <v>1583</v>
      </c>
      <c r="H329" s="2" t="str">
        <f>HYPERLINK("https://ovidsp.ovid.com/ovidweb.cgi?T=JS&amp;NEWS=n&amp;CSC=Y&amp;PAGE=toc&amp;D=ovft&amp;AN=01586154-000000000-00000","https://ovidsp.ovid.com/ovidweb.cgi?T=JS&amp;NEWS=n&amp;CSC=Y&amp;PAGE=toc&amp;D=ovft&amp;AN=01586154-000000000-00000")</f>
        <v>https://ovidsp.ovid.com/ovidweb.cgi?T=JS&amp;NEWS=n&amp;CSC=Y&amp;PAGE=toc&amp;D=ovft&amp;AN=01586154-000000000-00000</v>
      </c>
    </row>
    <row r="330" spans="1:8" ht="24.6" customHeight="1" x14ac:dyDescent="0.3">
      <c r="A330" s="1">
        <v>324</v>
      </c>
      <c r="B330" s="2" t="s">
        <v>1233</v>
      </c>
      <c r="C330" s="2" t="s">
        <v>850</v>
      </c>
      <c r="D330" s="2" t="s">
        <v>499</v>
      </c>
      <c r="E330" s="3" t="s">
        <v>247</v>
      </c>
      <c r="F330" s="3" t="s">
        <v>1253</v>
      </c>
      <c r="G330" s="3" t="s">
        <v>1583</v>
      </c>
      <c r="H330" s="2" t="str">
        <f>HYPERLINK("https://ovidsp.ovid.com/ovidweb.cgi?T=JS&amp;NEWS=n&amp;CSC=Y&amp;PAGE=toc&amp;D=ovft&amp;AN=00043860-000000000-00000","https://ovidsp.ovid.com/ovidweb.cgi?T=JS&amp;NEWS=n&amp;CSC=Y&amp;PAGE=toc&amp;D=ovft&amp;AN=00043860-000000000-00000")</f>
        <v>https://ovidsp.ovid.com/ovidweb.cgi?T=JS&amp;NEWS=n&amp;CSC=Y&amp;PAGE=toc&amp;D=ovft&amp;AN=00043860-000000000-00000</v>
      </c>
    </row>
    <row r="331" spans="1:8" ht="24.6" customHeight="1" x14ac:dyDescent="0.3">
      <c r="A331" s="1">
        <v>325</v>
      </c>
      <c r="B331" s="2" t="s">
        <v>1233</v>
      </c>
      <c r="C331" s="2" t="s">
        <v>851</v>
      </c>
      <c r="D331" s="2" t="s">
        <v>499</v>
      </c>
      <c r="E331" s="3" t="s">
        <v>248</v>
      </c>
      <c r="F331" s="3" t="s">
        <v>1378</v>
      </c>
      <c r="G331" s="3" t="s">
        <v>1452</v>
      </c>
      <c r="H331" s="2" t="str">
        <f>HYPERLINK("https://ovidsp.ovid.com/ovidweb.cgi?T=JS&amp;NEWS=n&amp;CSC=Y&amp;PAGE=toc&amp;D=ovft&amp;AN=00005373-000000000-00000","https://ovidsp.ovid.com/ovidweb.cgi?T=JS&amp;NEWS=n&amp;CSC=Y&amp;PAGE=toc&amp;D=ovft&amp;AN=00005373-000000000-00000")</f>
        <v>https://ovidsp.ovid.com/ovidweb.cgi?T=JS&amp;NEWS=n&amp;CSC=Y&amp;PAGE=toc&amp;D=ovft&amp;AN=00005373-000000000-00000</v>
      </c>
    </row>
    <row r="332" spans="1:8" ht="24.6" customHeight="1" x14ac:dyDescent="0.3">
      <c r="A332" s="1">
        <v>326</v>
      </c>
      <c r="B332" s="2" t="s">
        <v>1233</v>
      </c>
      <c r="C332" s="2" t="s">
        <v>852</v>
      </c>
      <c r="D332" s="2" t="s">
        <v>1150</v>
      </c>
      <c r="E332" s="3" t="s">
        <v>249</v>
      </c>
      <c r="F332" s="3" t="s">
        <v>1257</v>
      </c>
      <c r="G332" s="3" t="s">
        <v>1583</v>
      </c>
      <c r="H332" s="2" t="str">
        <f>HYPERLINK("https://ovidsp.ovid.com/ovidweb.cgi?T=JS&amp;NEWS=n&amp;CSC=Y&amp;PAGE=toc&amp;D=ovft&amp;AN=00076734-000000000-00000","https://ovidsp.ovid.com/ovidweb.cgi?T=JS&amp;NEWS=n&amp;CSC=Y&amp;PAGE=toc&amp;D=ovft&amp;AN=00076734-000000000-00000")</f>
        <v>https://ovidsp.ovid.com/ovidweb.cgi?T=JS&amp;NEWS=n&amp;CSC=Y&amp;PAGE=toc&amp;D=ovft&amp;AN=00076734-000000000-00000</v>
      </c>
    </row>
    <row r="333" spans="1:8" ht="24.6" customHeight="1" x14ac:dyDescent="0.3">
      <c r="A333" s="1">
        <v>327</v>
      </c>
      <c r="B333" s="2" t="s">
        <v>1233</v>
      </c>
      <c r="C333" s="2" t="s">
        <v>853</v>
      </c>
      <c r="D333" s="2" t="s">
        <v>853</v>
      </c>
      <c r="E333" s="3" t="s">
        <v>250</v>
      </c>
      <c r="F333" s="3" t="s">
        <v>1433</v>
      </c>
      <c r="G333" s="3" t="s">
        <v>1583</v>
      </c>
      <c r="H333" s="2" t="str">
        <f>HYPERLINK("https://ovidsp.ovid.com/ovidweb.cgi?T=JS&amp;NEWS=n&amp;CSC=Y&amp;PAGE=toc&amp;D=ovft&amp;AN=02186187-000000000-00000","https://ovidsp.ovid.com/ovidweb.cgi?T=JS&amp;NEWS=n&amp;CSC=Y&amp;PAGE=toc&amp;D=ovft&amp;AN=02186187-000000000-00000")</f>
        <v>https://ovidsp.ovid.com/ovidweb.cgi?T=JS&amp;NEWS=n&amp;CSC=Y&amp;PAGE=toc&amp;D=ovft&amp;AN=02186187-000000000-00000</v>
      </c>
    </row>
    <row r="334" spans="1:8" ht="24.6" customHeight="1" x14ac:dyDescent="0.3">
      <c r="A334" s="1">
        <v>328</v>
      </c>
      <c r="B334" s="2" t="s">
        <v>1233</v>
      </c>
      <c r="C334" s="2" t="s">
        <v>854</v>
      </c>
      <c r="D334" s="2" t="s">
        <v>499</v>
      </c>
      <c r="E334" s="3" t="s">
        <v>251</v>
      </c>
      <c r="F334" s="3" t="s">
        <v>1282</v>
      </c>
      <c r="G334" s="3" t="s">
        <v>1583</v>
      </c>
      <c r="H334" s="2" t="str">
        <f>HYPERLINK("https://ovidsp.ovid.com/ovidweb.cgi?T=JS&amp;NEWS=n&amp;CSC=Y&amp;PAGE=toc&amp;D=ovft&amp;AN=02273805-000000000-00000","https://ovidsp.ovid.com/ovidweb.cgi?T=JS&amp;NEWS=n&amp;CSC=Y&amp;PAGE=toc&amp;D=ovft&amp;AN=02273805-000000000-00000")</f>
        <v>https://ovidsp.ovid.com/ovidweb.cgi?T=JS&amp;NEWS=n&amp;CSC=Y&amp;PAGE=toc&amp;D=ovft&amp;AN=02273805-000000000-00000</v>
      </c>
    </row>
    <row r="335" spans="1:8" ht="24.6" customHeight="1" x14ac:dyDescent="0.3">
      <c r="A335" s="1">
        <v>329</v>
      </c>
      <c r="B335" s="2" t="s">
        <v>1233</v>
      </c>
      <c r="C335" s="2" t="s">
        <v>854</v>
      </c>
      <c r="D335" s="2" t="s">
        <v>499</v>
      </c>
      <c r="E335" s="3" t="s">
        <v>252</v>
      </c>
      <c r="F335" s="3" t="s">
        <v>1434</v>
      </c>
      <c r="G335" s="3" t="s">
        <v>1551</v>
      </c>
      <c r="H335" s="2" t="str">
        <f>HYPERLINK("https://ovidsp.ovid.com/ovidweb.cgi?T=JS&amp;NEWS=n&amp;CSC=Y&amp;PAGE=toc&amp;D=ovft&amp;AN=01274882-000000000-00000","https://ovidsp.ovid.com/ovidweb.cgi?T=JS&amp;NEWS=n&amp;CSC=Y&amp;PAGE=toc&amp;D=ovft&amp;AN=01274882-000000000-00000")</f>
        <v>https://ovidsp.ovid.com/ovidweb.cgi?T=JS&amp;NEWS=n&amp;CSC=Y&amp;PAGE=toc&amp;D=ovft&amp;AN=01274882-000000000-00000</v>
      </c>
    </row>
    <row r="336" spans="1:8" ht="24.6" customHeight="1" x14ac:dyDescent="0.3">
      <c r="A336" s="1">
        <v>330</v>
      </c>
      <c r="B336" s="2" t="s">
        <v>1233</v>
      </c>
      <c r="C336" s="2" t="s">
        <v>855</v>
      </c>
      <c r="D336" s="2" t="s">
        <v>499</v>
      </c>
      <c r="E336" s="3" t="s">
        <v>253</v>
      </c>
      <c r="F336" s="3" t="s">
        <v>1253</v>
      </c>
      <c r="G336" s="3" t="s">
        <v>1583</v>
      </c>
      <c r="H336" s="2" t="str">
        <f>HYPERLINK("https://ovidsp.ovid.com/ovidweb.cgi?T=JS&amp;NEWS=n&amp;CSC=Y&amp;PAGE=toc&amp;D=ovft&amp;AN=00152192-000000000-00000","https://ovidsp.ovid.com/ovidweb.cgi?T=JS&amp;NEWS=n&amp;CSC=Y&amp;PAGE=toc&amp;D=ovft&amp;AN=00152192-000000000-00000")</f>
        <v>https://ovidsp.ovid.com/ovidweb.cgi?T=JS&amp;NEWS=n&amp;CSC=Y&amp;PAGE=toc&amp;D=ovft&amp;AN=00152192-000000000-00000</v>
      </c>
    </row>
    <row r="337" spans="1:8" ht="24.6" customHeight="1" x14ac:dyDescent="0.3">
      <c r="A337" s="1">
        <v>331</v>
      </c>
      <c r="B337" s="2" t="s">
        <v>1233</v>
      </c>
      <c r="C337" s="2" t="s">
        <v>499</v>
      </c>
      <c r="D337" s="2" t="s">
        <v>559</v>
      </c>
      <c r="E337" s="3" t="s">
        <v>254</v>
      </c>
      <c r="F337" s="3" t="s">
        <v>1272</v>
      </c>
      <c r="G337" s="3" t="s">
        <v>1583</v>
      </c>
      <c r="H337" s="2" t="str">
        <f>HYPERLINK("https://ovidsp.ovid.com/ovidweb.cgi?T=JS&amp;NEWS=n&amp;CSC=Y&amp;PAGE=toc&amp;D=ovft&amp;AN=02196183-000000000-00000","https://ovidsp.ovid.com/ovidweb.cgi?T=JS&amp;NEWS=n&amp;CSC=Y&amp;PAGE=toc&amp;D=ovft&amp;AN=02196183-000000000-00000")</f>
        <v>https://ovidsp.ovid.com/ovidweb.cgi?T=JS&amp;NEWS=n&amp;CSC=Y&amp;PAGE=toc&amp;D=ovft&amp;AN=02196183-000000000-00000</v>
      </c>
    </row>
    <row r="338" spans="1:8" ht="24.6" customHeight="1" x14ac:dyDescent="0.3">
      <c r="A338" s="1">
        <v>332</v>
      </c>
      <c r="B338" s="2" t="s">
        <v>1233</v>
      </c>
      <c r="C338" s="2" t="s">
        <v>856</v>
      </c>
      <c r="D338" s="2" t="s">
        <v>499</v>
      </c>
      <c r="E338" s="3" t="s">
        <v>255</v>
      </c>
      <c r="F338" s="3" t="s">
        <v>1435</v>
      </c>
      <c r="G338" s="3" t="s">
        <v>1583</v>
      </c>
      <c r="H338" s="2" t="str">
        <f>HYPERLINK("https://ovidsp.ovid.com/ovidweb.cgi?T=JS&amp;NEWS=n&amp;CSC=Y&amp;PAGE=toc&amp;D=ovft&amp;AN=00008526-000000000-00000","https://ovidsp.ovid.com/ovidweb.cgi?T=JS&amp;NEWS=n&amp;CSC=Y&amp;PAGE=toc&amp;D=ovft&amp;AN=00008526-000000000-00000")</f>
        <v>https://ovidsp.ovid.com/ovidweb.cgi?T=JS&amp;NEWS=n&amp;CSC=Y&amp;PAGE=toc&amp;D=ovft&amp;AN=00008526-000000000-00000</v>
      </c>
    </row>
    <row r="339" spans="1:8" ht="24.6" customHeight="1" x14ac:dyDescent="0.3">
      <c r="A339" s="1">
        <v>333</v>
      </c>
      <c r="B339" s="2" t="s">
        <v>1233</v>
      </c>
      <c r="C339" s="2" t="s">
        <v>499</v>
      </c>
      <c r="D339" s="2" t="s">
        <v>560</v>
      </c>
      <c r="E339" s="3" t="s">
        <v>256</v>
      </c>
      <c r="F339" s="3" t="s">
        <v>1282</v>
      </c>
      <c r="G339" s="3" t="s">
        <v>1583</v>
      </c>
      <c r="H339" s="2" t="str">
        <f>HYPERLINK("https://ovidsp.ovid.com/ovidweb.cgi?T=JS&amp;NEWS=n&amp;CSC=Y&amp;PAGE=toc&amp;D=ovft&amp;AN=02273366-000000000-00000","https://ovidsp.ovid.com/ovidweb.cgi?T=JS&amp;NEWS=n&amp;CSC=Y&amp;PAGE=toc&amp;D=ovft&amp;AN=02273366-000000000-00000")</f>
        <v>https://ovidsp.ovid.com/ovidweb.cgi?T=JS&amp;NEWS=n&amp;CSC=Y&amp;PAGE=toc&amp;D=ovft&amp;AN=02273366-000000000-00000</v>
      </c>
    </row>
    <row r="340" spans="1:8" ht="24.6" customHeight="1" x14ac:dyDescent="0.3">
      <c r="A340" s="1">
        <v>334</v>
      </c>
      <c r="B340" s="2" t="s">
        <v>1233</v>
      </c>
      <c r="C340" s="2" t="s">
        <v>499</v>
      </c>
      <c r="D340" s="2" t="s">
        <v>561</v>
      </c>
      <c r="E340" s="3" t="s">
        <v>257</v>
      </c>
      <c r="F340" s="3" t="s">
        <v>1384</v>
      </c>
      <c r="G340" s="3" t="s">
        <v>1583</v>
      </c>
      <c r="H340" s="2" t="str">
        <f>HYPERLINK("https://ovidsp.ovid.com/ovidweb.cgi?T=JS&amp;NEWS=n&amp;CSC=Y&amp;PAGE=toc&amp;D=ovft&amp;AN=02200512-000000000-00000","https://ovidsp.ovid.com/ovidweb.cgi?T=JS&amp;NEWS=n&amp;CSC=Y&amp;PAGE=toc&amp;D=ovft&amp;AN=02200512-000000000-00000")</f>
        <v>https://ovidsp.ovid.com/ovidweb.cgi?T=JS&amp;NEWS=n&amp;CSC=Y&amp;PAGE=toc&amp;D=ovft&amp;AN=02200512-000000000-00000</v>
      </c>
    </row>
    <row r="341" spans="1:8" ht="24.6" customHeight="1" x14ac:dyDescent="0.3">
      <c r="A341" s="1">
        <v>335</v>
      </c>
      <c r="B341" s="2" t="s">
        <v>1233</v>
      </c>
      <c r="C341" s="2" t="s">
        <v>857</v>
      </c>
      <c r="D341" s="2" t="s">
        <v>1151</v>
      </c>
      <c r="E341" s="3" t="s">
        <v>258</v>
      </c>
      <c r="F341" s="3" t="s">
        <v>1347</v>
      </c>
      <c r="G341" s="3" t="s">
        <v>1583</v>
      </c>
      <c r="H341" s="2" t="str">
        <f>HYPERLINK("https://ovidsp.ovid.com/ovidweb.cgi?T=JS&amp;NEWS=n&amp;CSC=Y&amp;PAGE=toc&amp;D=ovft&amp;AN=01300517-000000000-00000","https://ovidsp.ovid.com/ovidweb.cgi?T=JS&amp;NEWS=n&amp;CSC=Y&amp;PAGE=toc&amp;D=ovft&amp;AN=01300517-000000000-00000")</f>
        <v>https://ovidsp.ovid.com/ovidweb.cgi?T=JS&amp;NEWS=n&amp;CSC=Y&amp;PAGE=toc&amp;D=ovft&amp;AN=01300517-000000000-00000</v>
      </c>
    </row>
    <row r="342" spans="1:8" ht="24.6" customHeight="1" x14ac:dyDescent="0.3">
      <c r="A342" s="1">
        <v>336</v>
      </c>
      <c r="B342" s="2" t="s">
        <v>1233</v>
      </c>
      <c r="C342" s="2" t="s">
        <v>858</v>
      </c>
      <c r="D342" s="2" t="s">
        <v>1152</v>
      </c>
      <c r="E342" s="3" t="s">
        <v>259</v>
      </c>
      <c r="F342" s="3" t="s">
        <v>1436</v>
      </c>
      <c r="G342" s="3" t="s">
        <v>1540</v>
      </c>
      <c r="H342" s="2" t="str">
        <f>HYPERLINK("https://ovidsp.ovid.com/ovidweb.cgi?T=JS&amp;NEWS=n&amp;CSC=Y&amp;PAGE=toc&amp;D=ovft&amp;AN=00129234-000000000-00000","https://ovidsp.ovid.com/ovidweb.cgi?T=JS&amp;NEWS=n&amp;CSC=Y&amp;PAGE=toc&amp;D=ovft&amp;AN=00129234-000000000-00000")</f>
        <v>https://ovidsp.ovid.com/ovidweb.cgi?T=JS&amp;NEWS=n&amp;CSC=Y&amp;PAGE=toc&amp;D=ovft&amp;AN=00129234-000000000-00000</v>
      </c>
    </row>
    <row r="343" spans="1:8" ht="24.6" customHeight="1" x14ac:dyDescent="0.3">
      <c r="A343" s="1">
        <v>337</v>
      </c>
      <c r="B343" s="2" t="s">
        <v>1233</v>
      </c>
      <c r="C343" s="2" t="s">
        <v>859</v>
      </c>
      <c r="D343" s="2" t="s">
        <v>499</v>
      </c>
      <c r="E343" s="3" t="s">
        <v>260</v>
      </c>
      <c r="F343" s="3" t="s">
        <v>1253</v>
      </c>
      <c r="G343" s="3" t="s">
        <v>1583</v>
      </c>
      <c r="H343" s="2" t="str">
        <f>HYPERLINK("https://ovidsp.ovid.com/ovidweb.cgi?T=JS&amp;NEWS=n&amp;CSC=Y&amp;PAGE=toc&amp;D=ovft&amp;AN=01445473-000000000-00000","https://ovidsp.ovid.com/ovidweb.cgi?T=JS&amp;NEWS=n&amp;CSC=Y&amp;PAGE=toc&amp;D=ovft&amp;AN=01445473-000000000-00000")</f>
        <v>https://ovidsp.ovid.com/ovidweb.cgi?T=JS&amp;NEWS=n&amp;CSC=Y&amp;PAGE=toc&amp;D=ovft&amp;AN=01445473-000000000-00000</v>
      </c>
    </row>
    <row r="344" spans="1:8" ht="24.6" customHeight="1" x14ac:dyDescent="0.3">
      <c r="A344" s="1">
        <v>338</v>
      </c>
      <c r="B344" s="2" t="s">
        <v>1233</v>
      </c>
      <c r="C344" s="2" t="s">
        <v>860</v>
      </c>
      <c r="D344" s="2" t="s">
        <v>499</v>
      </c>
      <c r="E344" s="3" t="s">
        <v>261</v>
      </c>
      <c r="F344" s="3" t="s">
        <v>1279</v>
      </c>
      <c r="G344" s="3" t="s">
        <v>1552</v>
      </c>
      <c r="H344" s="2" t="str">
        <f>HYPERLINK("https://ovidsp.ovid.com/ovidweb.cgi?T=JS&amp;NEWS=n&amp;CSC=Y&amp;PAGE=toc&amp;D=ovft&amp;AN=00045450-000000000-00000","https://ovidsp.ovid.com/ovidweb.cgi?T=JS&amp;NEWS=n&amp;CSC=Y&amp;PAGE=toc&amp;D=ovft&amp;AN=00045450-000000000-00000")</f>
        <v>https://ovidsp.ovid.com/ovidweb.cgi?T=JS&amp;NEWS=n&amp;CSC=Y&amp;PAGE=toc&amp;D=ovft&amp;AN=00045450-000000000-00000</v>
      </c>
    </row>
    <row r="345" spans="1:8" ht="24.6" customHeight="1" x14ac:dyDescent="0.3">
      <c r="A345" s="1">
        <v>339</v>
      </c>
      <c r="B345" s="2" t="s">
        <v>1233</v>
      </c>
      <c r="C345" s="2" t="s">
        <v>861</v>
      </c>
      <c r="D345" s="2" t="s">
        <v>1153</v>
      </c>
      <c r="E345" s="3" t="s">
        <v>262</v>
      </c>
      <c r="F345" s="3" t="s">
        <v>1319</v>
      </c>
      <c r="G345" s="3" t="s">
        <v>1508</v>
      </c>
      <c r="H345" s="2" t="str">
        <f>HYPERLINK("https://ovidsp.ovid.com/ovidweb.cgi?T=JS&amp;NEWS=n&amp;CSC=Y&amp;PAGE=toc&amp;D=ovft&amp;AN=01212983-000000000-00000","https://ovidsp.ovid.com/ovidweb.cgi?T=JS&amp;NEWS=n&amp;CSC=Y&amp;PAGE=toc&amp;D=ovft&amp;AN=01212983-000000000-00000")</f>
        <v>https://ovidsp.ovid.com/ovidweb.cgi?T=JS&amp;NEWS=n&amp;CSC=Y&amp;PAGE=toc&amp;D=ovft&amp;AN=01212983-000000000-00000</v>
      </c>
    </row>
    <row r="346" spans="1:8" ht="24.6" customHeight="1" x14ac:dyDescent="0.3">
      <c r="A346" s="1">
        <v>340</v>
      </c>
      <c r="B346" s="2" t="s">
        <v>1233</v>
      </c>
      <c r="C346" s="2" t="s">
        <v>862</v>
      </c>
      <c r="D346" s="2" t="s">
        <v>1154</v>
      </c>
      <c r="E346" s="3" t="s">
        <v>263</v>
      </c>
      <c r="F346" s="3" t="s">
        <v>1367</v>
      </c>
      <c r="G346" s="3" t="s">
        <v>1583</v>
      </c>
      <c r="H346" s="2" t="str">
        <f>HYPERLINK("https://ovidsp.ovid.com/ovidweb.cgi?T=JS&amp;NEWS=n&amp;CSC=Y&amp;PAGE=toc&amp;D=ovft&amp;AN=02123147-000000000-00000","https://ovidsp.ovid.com/ovidweb.cgi?T=JS&amp;NEWS=n&amp;CSC=Y&amp;PAGE=toc&amp;D=ovft&amp;AN=02123147-000000000-00000")</f>
        <v>https://ovidsp.ovid.com/ovidweb.cgi?T=JS&amp;NEWS=n&amp;CSC=Y&amp;PAGE=toc&amp;D=ovft&amp;AN=02123147-000000000-00000</v>
      </c>
    </row>
    <row r="347" spans="1:8" ht="24.6" customHeight="1" x14ac:dyDescent="0.3">
      <c r="A347" s="1">
        <v>341</v>
      </c>
      <c r="B347" s="2" t="s">
        <v>1233</v>
      </c>
      <c r="C347" s="2" t="s">
        <v>863</v>
      </c>
      <c r="D347" s="2" t="s">
        <v>499</v>
      </c>
      <c r="E347" s="3" t="s">
        <v>264</v>
      </c>
      <c r="F347" s="3" t="s">
        <v>1250</v>
      </c>
      <c r="G347" s="3" t="s">
        <v>1583</v>
      </c>
      <c r="H347" s="2" t="str">
        <f>HYPERLINK("https://ovidsp.ovid.com/ovidweb.cgi?T=JS&amp;NEWS=n&amp;CSC=Y&amp;PAGE=toc&amp;D=ovft&amp;AN=00005721-000000000-00000","https://ovidsp.ovid.com/ovidweb.cgi?T=JS&amp;NEWS=n&amp;CSC=Y&amp;PAGE=toc&amp;D=ovft&amp;AN=00005721-000000000-00000")</f>
        <v>https://ovidsp.ovid.com/ovidweb.cgi?T=JS&amp;NEWS=n&amp;CSC=Y&amp;PAGE=toc&amp;D=ovft&amp;AN=00005721-000000000-00000</v>
      </c>
    </row>
    <row r="348" spans="1:8" ht="24.6" customHeight="1" x14ac:dyDescent="0.3">
      <c r="A348" s="1">
        <v>342</v>
      </c>
      <c r="B348" s="2" t="s">
        <v>1233</v>
      </c>
      <c r="C348" s="2" t="s">
        <v>864</v>
      </c>
      <c r="D348" s="2" t="s">
        <v>499</v>
      </c>
      <c r="E348" s="3" t="s">
        <v>265</v>
      </c>
      <c r="F348" s="3" t="s">
        <v>1316</v>
      </c>
      <c r="G348" s="3" t="s">
        <v>1583</v>
      </c>
      <c r="H348" s="2" t="str">
        <f>HYPERLINK("https://ovidsp.ovid.com/ovidweb.cgi?T=JS&amp;NEWS=n&amp;CSC=Y&amp;PAGE=toc&amp;D=ovft&amp;AN=00005650-000000000-00000","https://ovidsp.ovid.com/ovidweb.cgi?T=JS&amp;NEWS=n&amp;CSC=Y&amp;PAGE=toc&amp;D=ovft&amp;AN=00005650-000000000-00000")</f>
        <v>https://ovidsp.ovid.com/ovidweb.cgi?T=JS&amp;NEWS=n&amp;CSC=Y&amp;PAGE=toc&amp;D=ovft&amp;AN=00005650-000000000-00000</v>
      </c>
    </row>
    <row r="349" spans="1:8" ht="24.6" customHeight="1" x14ac:dyDescent="0.3">
      <c r="A349" s="1">
        <v>343</v>
      </c>
      <c r="B349" s="2" t="s">
        <v>1233</v>
      </c>
      <c r="C349" s="2" t="s">
        <v>865</v>
      </c>
      <c r="D349" s="2" t="s">
        <v>1155</v>
      </c>
      <c r="E349" s="3" t="s">
        <v>266</v>
      </c>
      <c r="F349" s="3" t="s">
        <v>1437</v>
      </c>
      <c r="G349" s="3" t="s">
        <v>1553</v>
      </c>
      <c r="H349" s="2" t="str">
        <f>HYPERLINK("https://ovidsp.ovid.com/ovidweb.cgi?T=JS&amp;NEWS=n&amp;CSC=Y&amp;PAGE=toc&amp;D=ovft&amp;AN=00473510-000000000-00000","https://ovidsp.ovid.com/ovidweb.cgi?T=JS&amp;NEWS=n&amp;CSC=Y&amp;PAGE=toc&amp;D=ovft&amp;AN=00473510-000000000-00000")</f>
        <v>https://ovidsp.ovid.com/ovidweb.cgi?T=JS&amp;NEWS=n&amp;CSC=Y&amp;PAGE=toc&amp;D=ovft&amp;AN=00473510-000000000-00000</v>
      </c>
    </row>
    <row r="350" spans="1:8" ht="24.6" customHeight="1" x14ac:dyDescent="0.3">
      <c r="A350" s="1">
        <v>344</v>
      </c>
      <c r="B350" s="2" t="s">
        <v>1233</v>
      </c>
      <c r="C350" s="2" t="s">
        <v>866</v>
      </c>
      <c r="D350" s="2" t="s">
        <v>1156</v>
      </c>
      <c r="E350" s="3" t="s">
        <v>267</v>
      </c>
      <c r="F350" s="3" t="s">
        <v>1438</v>
      </c>
      <c r="G350" s="3" t="s">
        <v>1554</v>
      </c>
      <c r="H350" s="2" t="str">
        <f>HYPERLINK("https://ovidsp.ovid.com/ovidweb.cgi?T=JS&amp;NEWS=n&amp;CSC=Y&amp;PAGE=toc&amp;D=ovft&amp;AN=01394381-000000000-00000","https://ovidsp.ovid.com/ovidweb.cgi?T=JS&amp;NEWS=n&amp;CSC=Y&amp;PAGE=toc&amp;D=ovft&amp;AN=01394381-000000000-00000")</f>
        <v>https://ovidsp.ovid.com/ovidweb.cgi?T=JS&amp;NEWS=n&amp;CSC=Y&amp;PAGE=toc&amp;D=ovft&amp;AN=01394381-000000000-00000</v>
      </c>
    </row>
    <row r="351" spans="1:8" ht="24.6" customHeight="1" x14ac:dyDescent="0.3">
      <c r="A351" s="1">
        <v>345</v>
      </c>
      <c r="B351" s="2" t="s">
        <v>1233</v>
      </c>
      <c r="C351" s="2" t="s">
        <v>867</v>
      </c>
      <c r="D351" s="2" t="s">
        <v>1157</v>
      </c>
      <c r="E351" s="3" t="s">
        <v>268</v>
      </c>
      <c r="F351" s="3" t="s">
        <v>1439</v>
      </c>
      <c r="G351" s="3" t="s">
        <v>1583</v>
      </c>
      <c r="H351" s="2" t="str">
        <f>HYPERLINK("https://ovidsp.ovid.com/ovidweb.cgi?T=JS&amp;NEWS=n&amp;CSC=Y&amp;PAGE=toc&amp;D=ovft&amp;AN=00005792-000000000-00000","https://ovidsp.ovid.com/ovidweb.cgi?T=JS&amp;NEWS=n&amp;CSC=Y&amp;PAGE=toc&amp;D=ovft&amp;AN=00005792-000000000-00000")</f>
        <v>https://ovidsp.ovid.com/ovidweb.cgi?T=JS&amp;NEWS=n&amp;CSC=Y&amp;PAGE=toc&amp;D=ovft&amp;AN=00005792-000000000-00000</v>
      </c>
    </row>
    <row r="352" spans="1:8" ht="24.6" customHeight="1" x14ac:dyDescent="0.3">
      <c r="A352" s="1">
        <v>346</v>
      </c>
      <c r="B352" s="2" t="s">
        <v>1233</v>
      </c>
      <c r="C352" s="2" t="s">
        <v>868</v>
      </c>
      <c r="D352" s="2" t="s">
        <v>1158</v>
      </c>
      <c r="E352" s="3" t="s">
        <v>269</v>
      </c>
      <c r="F352" s="3" t="s">
        <v>1440</v>
      </c>
      <c r="G352" s="3" t="s">
        <v>1583</v>
      </c>
      <c r="H352" s="2" t="str">
        <f>HYPERLINK("https://ovidsp.ovid.com/ovidweb.cgi?T=JS&amp;NEWS=n&amp;CSC=Y&amp;PAGE=toc&amp;D=ovft&amp;AN=00005768-000000000-00000","https://ovidsp.ovid.com/ovidweb.cgi?T=JS&amp;NEWS=n&amp;CSC=Y&amp;PAGE=toc&amp;D=ovft&amp;AN=00005768-000000000-00000")</f>
        <v>https://ovidsp.ovid.com/ovidweb.cgi?T=JS&amp;NEWS=n&amp;CSC=Y&amp;PAGE=toc&amp;D=ovft&amp;AN=00005768-000000000-00000</v>
      </c>
    </row>
    <row r="353" spans="1:8" ht="24.6" customHeight="1" x14ac:dyDescent="0.3">
      <c r="A353" s="1">
        <v>347</v>
      </c>
      <c r="B353" s="2" t="s">
        <v>1233</v>
      </c>
      <c r="C353" s="2" t="s">
        <v>869</v>
      </c>
      <c r="D353" s="2" t="s">
        <v>1159</v>
      </c>
      <c r="E353" s="3" t="s">
        <v>270</v>
      </c>
      <c r="F353" s="3" t="s">
        <v>1441</v>
      </c>
      <c r="G353" s="3" t="s">
        <v>1555</v>
      </c>
      <c r="H353" s="2" t="str">
        <f>HYPERLINK("https://ovidsp.ovid.com/ovidweb.cgi?T=JS&amp;NEWS=n&amp;CSC=Y&amp;PAGE=toc&amp;D=ovft&amp;AN=00005756-000000000-00000","https://ovidsp.ovid.com/ovidweb.cgi?T=JS&amp;NEWS=n&amp;CSC=Y&amp;PAGE=toc&amp;D=ovft&amp;AN=00005756-000000000-00000")</f>
        <v>https://ovidsp.ovid.com/ovidweb.cgi?T=JS&amp;NEWS=n&amp;CSC=Y&amp;PAGE=toc&amp;D=ovft&amp;AN=00005756-000000000-00000</v>
      </c>
    </row>
    <row r="354" spans="1:8" ht="24.6" customHeight="1" x14ac:dyDescent="0.3">
      <c r="A354" s="1">
        <v>348</v>
      </c>
      <c r="B354" s="2" t="s">
        <v>1233</v>
      </c>
      <c r="C354" s="2" t="s">
        <v>499</v>
      </c>
      <c r="D354" s="2" t="s">
        <v>562</v>
      </c>
      <c r="E354" s="3" t="s">
        <v>271</v>
      </c>
      <c r="F354" s="3" t="s">
        <v>1442</v>
      </c>
      <c r="G354" s="3" t="s">
        <v>1583</v>
      </c>
      <c r="H354" s="2" t="str">
        <f>HYPERLINK("https://ovidsp.ovid.com/ovidweb.cgi?T=JS&amp;NEWS=n&amp;CSC=Y&amp;PAGE=toc&amp;D=ovft&amp;AN=02200519-000000000-00000","https://ovidsp.ovid.com/ovidweb.cgi?T=JS&amp;NEWS=n&amp;CSC=Y&amp;PAGE=toc&amp;D=ovft&amp;AN=02200519-000000000-00000")</f>
        <v>https://ovidsp.ovid.com/ovidweb.cgi?T=JS&amp;NEWS=n&amp;CSC=Y&amp;PAGE=toc&amp;D=ovft&amp;AN=02200519-000000000-00000</v>
      </c>
    </row>
    <row r="355" spans="1:8" ht="24.6" customHeight="1" x14ac:dyDescent="0.3">
      <c r="A355" s="1">
        <v>349</v>
      </c>
      <c r="B355" s="2" t="s">
        <v>1233</v>
      </c>
      <c r="C355" s="2" t="s">
        <v>870</v>
      </c>
      <c r="D355" s="2" t="s">
        <v>499</v>
      </c>
      <c r="E355" s="3" t="s">
        <v>272</v>
      </c>
      <c r="F355" s="3" t="s">
        <v>1443</v>
      </c>
      <c r="G355" s="3" t="s">
        <v>1583</v>
      </c>
      <c r="H355" s="2" t="str">
        <f>HYPERLINK("https://ovidsp.ovid.com/ovidweb.cgi?T=JS&amp;NEWS=n&amp;CSC=Y&amp;PAGE=toc&amp;D=ovft&amp;AN=00008390-000000000-00000","https://ovidsp.ovid.com/ovidweb.cgi?T=JS&amp;NEWS=n&amp;CSC=Y&amp;PAGE=toc&amp;D=ovft&amp;AN=00008390-000000000-00000")</f>
        <v>https://ovidsp.ovid.com/ovidweb.cgi?T=JS&amp;NEWS=n&amp;CSC=Y&amp;PAGE=toc&amp;D=ovft&amp;AN=00008390-000000000-00000</v>
      </c>
    </row>
    <row r="356" spans="1:8" ht="24.6" customHeight="1" x14ac:dyDescent="0.3">
      <c r="A356" s="1">
        <v>350</v>
      </c>
      <c r="B356" s="2" t="s">
        <v>1233</v>
      </c>
      <c r="C356" s="2" t="s">
        <v>871</v>
      </c>
      <c r="D356" s="2" t="s">
        <v>1160</v>
      </c>
      <c r="E356" s="3" t="s">
        <v>273</v>
      </c>
      <c r="F356" s="3" t="s">
        <v>1444</v>
      </c>
      <c r="G356" s="3" t="s">
        <v>1556</v>
      </c>
      <c r="H356" s="2" t="str">
        <f>HYPERLINK("https://ovidsp.ovid.com/ovidweb.cgi?T=JS&amp;NEWS=n&amp;CSC=Y&amp;PAGE=toc&amp;D=ovft&amp;AN=01244664-000000000-00000","https://ovidsp.ovid.com/ovidweb.cgi?T=JS&amp;NEWS=n&amp;CSC=Y&amp;PAGE=toc&amp;D=ovft&amp;AN=01244664-000000000-00000")</f>
        <v>https://ovidsp.ovid.com/ovidweb.cgi?T=JS&amp;NEWS=n&amp;CSC=Y&amp;PAGE=toc&amp;D=ovft&amp;AN=01244664-000000000-00000</v>
      </c>
    </row>
    <row r="357" spans="1:8" ht="24.6" customHeight="1" x14ac:dyDescent="0.3">
      <c r="A357" s="1">
        <v>351</v>
      </c>
      <c r="B357" s="2" t="s">
        <v>1233</v>
      </c>
      <c r="C357" s="2" t="s">
        <v>872</v>
      </c>
      <c r="D357" s="2" t="s">
        <v>499</v>
      </c>
      <c r="E357" s="3" t="s">
        <v>274</v>
      </c>
      <c r="F357" s="3" t="s">
        <v>1445</v>
      </c>
      <c r="G357" s="3" t="s">
        <v>1583</v>
      </c>
      <c r="H357" s="2" t="str">
        <f>HYPERLINK("https://ovidsp.ovid.com/ovidweb.cgi?T=JS&amp;NEWS=n&amp;CSC=Y&amp;PAGE=toc&amp;D=ovft&amp;AN=00042192-000000000-00000","https://ovidsp.ovid.com/ovidweb.cgi?T=JS&amp;NEWS=n&amp;CSC=Y&amp;PAGE=toc&amp;D=ovft&amp;AN=00042192-000000000-00000")</f>
        <v>https://ovidsp.ovid.com/ovidweb.cgi?T=JS&amp;NEWS=n&amp;CSC=Y&amp;PAGE=toc&amp;D=ovft&amp;AN=00042192-000000000-00000</v>
      </c>
    </row>
    <row r="358" spans="1:8" ht="24.6" customHeight="1" x14ac:dyDescent="0.3">
      <c r="A358" s="1">
        <v>352</v>
      </c>
      <c r="B358" s="2" t="s">
        <v>1233</v>
      </c>
      <c r="C358" s="2" t="s">
        <v>499</v>
      </c>
      <c r="D358" s="2" t="s">
        <v>563</v>
      </c>
      <c r="E358" s="3" t="s">
        <v>275</v>
      </c>
      <c r="F358" s="3" t="s">
        <v>1279</v>
      </c>
      <c r="G358" s="3" t="s">
        <v>1492</v>
      </c>
      <c r="H358" s="2" t="str">
        <f>HYPERLINK("https://ovidsp.ovid.com/ovidweb.cgi?T=JS&amp;NEWS=n&amp;CSC=Y&amp;PAGE=toc&amp;D=ovft&amp;AN=00043427-000000000-00000","https://ovidsp.ovid.com/ovidweb.cgi?T=JS&amp;NEWS=n&amp;CSC=Y&amp;PAGE=toc&amp;D=ovft&amp;AN=00043427-000000000-00000")</f>
        <v>https://ovidsp.ovid.com/ovidweb.cgi?T=JS&amp;NEWS=n&amp;CSC=Y&amp;PAGE=toc&amp;D=ovft&amp;AN=00043427-000000000-00000</v>
      </c>
    </row>
    <row r="359" spans="1:8" ht="24.6" customHeight="1" x14ac:dyDescent="0.3">
      <c r="A359" s="1">
        <v>353</v>
      </c>
      <c r="B359" s="2" t="s">
        <v>1233</v>
      </c>
      <c r="C359" s="2" t="s">
        <v>873</v>
      </c>
      <c r="D359" s="2" t="s">
        <v>1161</v>
      </c>
      <c r="E359" s="3" t="s">
        <v>276</v>
      </c>
      <c r="F359" s="3" t="s">
        <v>1446</v>
      </c>
      <c r="G359" s="3" t="s">
        <v>1541</v>
      </c>
      <c r="H359" s="2" t="str">
        <f>HYPERLINK("https://ovidsp.ovid.com/ovidweb.cgi?T=JS&amp;NEWS=n&amp;CSC=Y&amp;PAGE=toc&amp;D=ovft&amp;AN=00135255-000000000-00000","https://ovidsp.ovid.com/ovidweb.cgi?T=JS&amp;NEWS=n&amp;CSC=Y&amp;PAGE=toc&amp;D=ovft&amp;AN=00135255-000000000-00000")</f>
        <v>https://ovidsp.ovid.com/ovidweb.cgi?T=JS&amp;NEWS=n&amp;CSC=Y&amp;PAGE=toc&amp;D=ovft&amp;AN=00135255-000000000-00000</v>
      </c>
    </row>
    <row r="360" spans="1:8" ht="24.6" customHeight="1" x14ac:dyDescent="0.3">
      <c r="A360" s="1">
        <v>354</v>
      </c>
      <c r="B360" s="2" t="s">
        <v>1233</v>
      </c>
      <c r="C360" s="2" t="s">
        <v>874</v>
      </c>
      <c r="D360" s="2" t="s">
        <v>1162</v>
      </c>
      <c r="E360" s="3" t="s">
        <v>277</v>
      </c>
      <c r="F360" s="3" t="s">
        <v>1447</v>
      </c>
      <c r="G360" s="3" t="s">
        <v>1557</v>
      </c>
      <c r="H360" s="2" t="str">
        <f>HYPERLINK("https://ovidsp.ovid.com/ovidweb.cgi?T=JS&amp;NEWS=n&amp;CSC=Y&amp;PAGE=toc&amp;D=ovft&amp;AN=00151482-000000000-00000","https://ovidsp.ovid.com/ovidweb.cgi?T=JS&amp;NEWS=n&amp;CSC=Y&amp;PAGE=toc&amp;D=ovft&amp;AN=00151482-000000000-00000")</f>
        <v>https://ovidsp.ovid.com/ovidweb.cgi?T=JS&amp;NEWS=n&amp;CSC=Y&amp;PAGE=toc&amp;D=ovft&amp;AN=00151482-000000000-00000</v>
      </c>
    </row>
    <row r="361" spans="1:8" ht="24.6" customHeight="1" x14ac:dyDescent="0.3">
      <c r="A361" s="1">
        <v>355</v>
      </c>
      <c r="B361" s="2" t="s">
        <v>1233</v>
      </c>
      <c r="C361" s="2" t="s">
        <v>875</v>
      </c>
      <c r="D361" s="2" t="s">
        <v>1163</v>
      </c>
      <c r="E361" s="3" t="s">
        <v>278</v>
      </c>
      <c r="F361" s="3" t="s">
        <v>1448</v>
      </c>
      <c r="G361" s="3" t="s">
        <v>1547</v>
      </c>
      <c r="H361" s="2" t="str">
        <f>HYPERLINK("https://ovidsp.ovid.com/ovidweb.cgi?T=JS&amp;NEWS=n&amp;CSC=Y&amp;PAGE=toc&amp;D=ovft&amp;AN=01337225-000000000-00000","https://ovidsp.ovid.com/ovidweb.cgi?T=JS&amp;NEWS=n&amp;CSC=Y&amp;PAGE=toc&amp;D=ovft&amp;AN=01337225-000000000-00000")</f>
        <v>https://ovidsp.ovid.com/ovidweb.cgi?T=JS&amp;NEWS=n&amp;CSC=Y&amp;PAGE=toc&amp;D=ovft&amp;AN=01337225-000000000-00000</v>
      </c>
    </row>
    <row r="362" spans="1:8" ht="24.6" customHeight="1" x14ac:dyDescent="0.3">
      <c r="A362" s="1">
        <v>356</v>
      </c>
      <c r="B362" s="2" t="s">
        <v>1233</v>
      </c>
      <c r="C362" s="2" t="s">
        <v>876</v>
      </c>
      <c r="D362" s="2" t="s">
        <v>1164</v>
      </c>
      <c r="E362" s="3" t="s">
        <v>279</v>
      </c>
      <c r="F362" s="3" t="s">
        <v>1437</v>
      </c>
      <c r="G362" s="3" t="s">
        <v>1583</v>
      </c>
      <c r="H362" s="2" t="str">
        <f>HYPERLINK("https://ovidsp.ovid.com/ovidweb.cgi?T=JS&amp;NEWS=n&amp;CSC=Y&amp;PAGE=toc&amp;D=ovft&amp;AN=00006114-000000000-00000","https://ovidsp.ovid.com/ovidweb.cgi?T=JS&amp;NEWS=n&amp;CSC=Y&amp;PAGE=toc&amp;D=ovft&amp;AN=00006114-000000000-00000")</f>
        <v>https://ovidsp.ovid.com/ovidweb.cgi?T=JS&amp;NEWS=n&amp;CSC=Y&amp;PAGE=toc&amp;D=ovft&amp;AN=00006114-000000000-00000</v>
      </c>
    </row>
    <row r="363" spans="1:8" ht="24.6" customHeight="1" x14ac:dyDescent="0.3">
      <c r="A363" s="1">
        <v>357</v>
      </c>
      <c r="B363" s="2" t="s">
        <v>1233</v>
      </c>
      <c r="C363" s="2" t="s">
        <v>499</v>
      </c>
      <c r="D363" s="2" t="s">
        <v>564</v>
      </c>
      <c r="E363" s="3" t="s">
        <v>280</v>
      </c>
      <c r="F363" s="3" t="s">
        <v>1449</v>
      </c>
      <c r="G363" s="3" t="s">
        <v>1583</v>
      </c>
      <c r="H363" s="2" t="str">
        <f>HYPERLINK("https://ovidsp.ovid.com/ovidweb.cgi?T=JS&amp;NEWS=n&amp;CSC=Y&amp;PAGE=toc&amp;D=ovft&amp;AN=02272941-000000000-00000","https://ovidsp.ovid.com/ovidweb.cgi?T=JS&amp;NEWS=n&amp;CSC=Y&amp;PAGE=toc&amp;D=ovft&amp;AN=02272941-000000000-00000")</f>
        <v>https://ovidsp.ovid.com/ovidweb.cgi?T=JS&amp;NEWS=n&amp;CSC=Y&amp;PAGE=toc&amp;D=ovft&amp;AN=02272941-000000000-00000</v>
      </c>
    </row>
    <row r="364" spans="1:8" ht="24.6" customHeight="1" x14ac:dyDescent="0.3">
      <c r="A364" s="1">
        <v>358</v>
      </c>
      <c r="B364" s="2" t="s">
        <v>1233</v>
      </c>
      <c r="C364" s="2" t="s">
        <v>499</v>
      </c>
      <c r="D364" s="2" t="s">
        <v>565</v>
      </c>
      <c r="E364" s="3" t="s">
        <v>281</v>
      </c>
      <c r="F364" s="3" t="s">
        <v>1450</v>
      </c>
      <c r="G364" s="3" t="s">
        <v>1583</v>
      </c>
      <c r="H364" s="2" t="str">
        <f>HYPERLINK("https://ovidsp.ovid.com/ovidweb.cgi?T=JS&amp;NEWS=n&amp;CSC=Y&amp;PAGE=toc&amp;D=ovft&amp;AN=01861735-000000000-00000","https://ovidsp.ovid.com/ovidweb.cgi?T=JS&amp;NEWS=n&amp;CSC=Y&amp;PAGE=toc&amp;D=ovft&amp;AN=01861735-000000000-00000")</f>
        <v>https://ovidsp.ovid.com/ovidweb.cgi?T=JS&amp;NEWS=n&amp;CSC=Y&amp;PAGE=toc&amp;D=ovft&amp;AN=01861735-000000000-00000</v>
      </c>
    </row>
    <row r="365" spans="1:8" ht="24.6" customHeight="1" x14ac:dyDescent="0.3">
      <c r="A365" s="1">
        <v>359</v>
      </c>
      <c r="B365" s="2" t="s">
        <v>1233</v>
      </c>
      <c r="C365" s="2" t="s">
        <v>877</v>
      </c>
      <c r="D365" s="2" t="s">
        <v>1165</v>
      </c>
      <c r="E365" s="3" t="s">
        <v>282</v>
      </c>
      <c r="F365" s="3" t="s">
        <v>1434</v>
      </c>
      <c r="G365" s="3" t="s">
        <v>1558</v>
      </c>
      <c r="H365" s="2" t="str">
        <f>HYPERLINK("https://ovidsp.ovid.com/ovidweb.cgi?T=JS&amp;NEWS=n&amp;CSC=Y&amp;PAGE=toc&amp;D=ovft&amp;AN=01222928-000000000-00000","https://ovidsp.ovid.com/ovidweb.cgi?T=JS&amp;NEWS=n&amp;CSC=Y&amp;PAGE=toc&amp;D=ovft&amp;AN=01222928-000000000-00000")</f>
        <v>https://ovidsp.ovid.com/ovidweb.cgi?T=JS&amp;NEWS=n&amp;CSC=Y&amp;PAGE=toc&amp;D=ovft&amp;AN=01222928-000000000-00000</v>
      </c>
    </row>
    <row r="366" spans="1:8" ht="24.6" customHeight="1" x14ac:dyDescent="0.3">
      <c r="A366" s="1">
        <v>360</v>
      </c>
      <c r="B366" s="2" t="s">
        <v>1233</v>
      </c>
      <c r="C366" s="2" t="s">
        <v>878</v>
      </c>
      <c r="D366" s="2" t="s">
        <v>499</v>
      </c>
      <c r="E366" s="3" t="s">
        <v>283</v>
      </c>
      <c r="F366" s="3" t="s">
        <v>1451</v>
      </c>
      <c r="G366" s="3" t="s">
        <v>1583</v>
      </c>
      <c r="H366" s="2" t="str">
        <f>HYPERLINK("https://ovidsp.ovid.com/ovidweb.cgi?T=JS&amp;NEWS=n&amp;CSC=Y&amp;PAGE=toc&amp;D=ovft&amp;AN=00132985-000000000-00000","https://ovidsp.ovid.com/ovidweb.cgi?T=JS&amp;NEWS=n&amp;CSC=Y&amp;PAGE=toc&amp;D=ovft&amp;AN=00132985-000000000-00000")</f>
        <v>https://ovidsp.ovid.com/ovidweb.cgi?T=JS&amp;NEWS=n&amp;CSC=Y&amp;PAGE=toc&amp;D=ovft&amp;AN=00132985-000000000-00000</v>
      </c>
    </row>
    <row r="367" spans="1:8" ht="24.6" customHeight="1" x14ac:dyDescent="0.3">
      <c r="A367" s="1">
        <v>361</v>
      </c>
      <c r="B367" s="2" t="s">
        <v>1233</v>
      </c>
      <c r="C367" s="2" t="s">
        <v>879</v>
      </c>
      <c r="D367" s="2" t="s">
        <v>1166</v>
      </c>
      <c r="E367" s="3" t="s">
        <v>284</v>
      </c>
      <c r="F367" s="3" t="s">
        <v>1452</v>
      </c>
      <c r="G367" s="3" t="s">
        <v>1583</v>
      </c>
      <c r="H367" s="2" t="str">
        <f>HYPERLINK("https://ovidsp.ovid.com/ovidweb.cgi?T=JS&amp;NEWS=n&amp;CSC=Y&amp;PAGE=toc&amp;D=ovft&amp;AN=01586158-000000000-00000","https://ovidsp.ovid.com/ovidweb.cgi?T=JS&amp;NEWS=n&amp;CSC=Y&amp;PAGE=toc&amp;D=ovft&amp;AN=01586158-000000000-00000")</f>
        <v>https://ovidsp.ovid.com/ovidweb.cgi?T=JS&amp;NEWS=n&amp;CSC=Y&amp;PAGE=toc&amp;D=ovft&amp;AN=01586158-000000000-00000</v>
      </c>
    </row>
    <row r="368" spans="1:8" ht="24.6" customHeight="1" x14ac:dyDescent="0.3">
      <c r="A368" s="1">
        <v>362</v>
      </c>
      <c r="B368" s="2" t="s">
        <v>1233</v>
      </c>
      <c r="C368" s="2" t="s">
        <v>499</v>
      </c>
      <c r="D368" s="2" t="s">
        <v>566</v>
      </c>
      <c r="E368" s="3" t="s">
        <v>285</v>
      </c>
      <c r="F368" s="3" t="s">
        <v>1453</v>
      </c>
      <c r="G368" s="3" t="s">
        <v>1583</v>
      </c>
      <c r="H368" s="2" t="str">
        <f>HYPERLINK("https://ovidsp.ovid.com/ovidweb.cgi?T=JS&amp;NEWS=n&amp;CSC=Y&amp;PAGE=toc&amp;D=ovft&amp;AN=01787401-000000000-00000","https://ovidsp.ovid.com/ovidweb.cgi?T=JS&amp;NEWS=n&amp;CSC=Y&amp;PAGE=toc&amp;D=ovft&amp;AN=01787401-000000000-00000")</f>
        <v>https://ovidsp.ovid.com/ovidweb.cgi?T=JS&amp;NEWS=n&amp;CSC=Y&amp;PAGE=toc&amp;D=ovft&amp;AN=01787401-000000000-00000</v>
      </c>
    </row>
    <row r="369" spans="1:8" ht="24.6" customHeight="1" x14ac:dyDescent="0.3">
      <c r="A369" s="1">
        <v>363</v>
      </c>
      <c r="B369" s="2" t="s">
        <v>1233</v>
      </c>
      <c r="C369" s="2" t="s">
        <v>880</v>
      </c>
      <c r="D369" s="2" t="s">
        <v>1167</v>
      </c>
      <c r="E369" s="3" t="s">
        <v>286</v>
      </c>
      <c r="F369" s="3" t="s">
        <v>1454</v>
      </c>
      <c r="G369" s="3" t="s">
        <v>1559</v>
      </c>
      <c r="H369" s="2" t="str">
        <f>HYPERLINK("https://ovidsp.ovid.com/ovidweb.cgi?T=JS&amp;NEWS=n&amp;CSC=Y&amp;PAGE=toc&amp;D=ovft&amp;AN=00010291-000000000-00000","https://ovidsp.ovid.com/ovidweb.cgi?T=JS&amp;NEWS=n&amp;CSC=Y&amp;PAGE=toc&amp;D=ovft&amp;AN=00010291-000000000-00000")</f>
        <v>https://ovidsp.ovid.com/ovidweb.cgi?T=JS&amp;NEWS=n&amp;CSC=Y&amp;PAGE=toc&amp;D=ovft&amp;AN=00010291-000000000-00000</v>
      </c>
    </row>
    <row r="370" spans="1:8" ht="24.6" customHeight="1" x14ac:dyDescent="0.3">
      <c r="A370" s="1">
        <v>364</v>
      </c>
      <c r="B370" s="2" t="s">
        <v>1233</v>
      </c>
      <c r="C370" s="2" t="s">
        <v>881</v>
      </c>
      <c r="D370" s="2" t="s">
        <v>499</v>
      </c>
      <c r="E370" s="3" t="s">
        <v>287</v>
      </c>
      <c r="F370" s="3" t="s">
        <v>1455</v>
      </c>
      <c r="G370" s="3" t="s">
        <v>1583</v>
      </c>
      <c r="H370" s="2" t="str">
        <f>HYPERLINK("https://ovidsp.ovid.com/ovidweb.cgi?T=JS&amp;NEWS=n&amp;CSC=Y&amp;PAGE=toc&amp;D=ovft&amp;AN=00001756-000000000-00000","https://ovidsp.ovid.com/ovidweb.cgi?T=JS&amp;NEWS=n&amp;CSC=Y&amp;PAGE=toc&amp;D=ovft&amp;AN=00001756-000000000-00000")</f>
        <v>https://ovidsp.ovid.com/ovidweb.cgi?T=JS&amp;NEWS=n&amp;CSC=Y&amp;PAGE=toc&amp;D=ovft&amp;AN=00001756-000000000-00000</v>
      </c>
    </row>
    <row r="371" spans="1:8" ht="24.6" customHeight="1" x14ac:dyDescent="0.3">
      <c r="A371" s="1">
        <v>365</v>
      </c>
      <c r="B371" s="2" t="s">
        <v>1233</v>
      </c>
      <c r="C371" s="2" t="s">
        <v>882</v>
      </c>
      <c r="D371" s="2" t="s">
        <v>1168</v>
      </c>
      <c r="E371" s="3" t="s">
        <v>288</v>
      </c>
      <c r="F371" s="3" t="s">
        <v>1456</v>
      </c>
      <c r="G371" s="3" t="s">
        <v>1583</v>
      </c>
      <c r="H371" s="2" t="str">
        <f>HYPERLINK("https://ovidsp.ovid.com/ovidweb.cgi?T=JS&amp;NEWS=n&amp;CSC=Y&amp;PAGE=toc&amp;D=ovft&amp;AN=00006123-000000000-00000","https://ovidsp.ovid.com/ovidweb.cgi?T=JS&amp;NEWS=n&amp;CSC=Y&amp;PAGE=toc&amp;D=ovft&amp;AN=00006123-000000000-00000")</f>
        <v>https://ovidsp.ovid.com/ovidweb.cgi?T=JS&amp;NEWS=n&amp;CSC=Y&amp;PAGE=toc&amp;D=ovft&amp;AN=00006123-000000000-00000</v>
      </c>
    </row>
    <row r="372" spans="1:8" ht="24.6" customHeight="1" x14ac:dyDescent="0.3">
      <c r="A372" s="1">
        <v>366</v>
      </c>
      <c r="B372" s="2" t="s">
        <v>1233</v>
      </c>
      <c r="C372" s="2" t="s">
        <v>499</v>
      </c>
      <c r="D372" s="2" t="s">
        <v>567</v>
      </c>
      <c r="E372" s="3" t="s">
        <v>289</v>
      </c>
      <c r="F372" s="3" t="s">
        <v>1457</v>
      </c>
      <c r="G372" s="3" t="s">
        <v>1583</v>
      </c>
      <c r="H372" s="2" t="str">
        <f>HYPERLINK("https://ovidsp.ovid.com/ovidweb.cgi?T=JS&amp;NEWS=n&amp;CSC=Y&amp;PAGE=toc&amp;D=ovft&amp;AN=02224449-000000000-00000","https://ovidsp.ovid.com/ovidweb.cgi?T=JS&amp;NEWS=n&amp;CSC=Y&amp;PAGE=toc&amp;D=ovft&amp;AN=02224449-000000000-00000")</f>
        <v>https://ovidsp.ovid.com/ovidweb.cgi?T=JS&amp;NEWS=n&amp;CSC=Y&amp;PAGE=toc&amp;D=ovft&amp;AN=02224449-000000000-00000</v>
      </c>
    </row>
    <row r="373" spans="1:8" ht="24.6" customHeight="1" x14ac:dyDescent="0.3">
      <c r="A373" s="1">
        <v>367</v>
      </c>
      <c r="B373" s="2" t="s">
        <v>1233</v>
      </c>
      <c r="C373" s="2" t="s">
        <v>883</v>
      </c>
      <c r="D373" s="2" t="s">
        <v>499</v>
      </c>
      <c r="E373" s="3" t="s">
        <v>290</v>
      </c>
      <c r="F373" s="3" t="s">
        <v>1407</v>
      </c>
      <c r="G373" s="3" t="s">
        <v>1583</v>
      </c>
      <c r="H373" s="2" t="str">
        <f>HYPERLINK("https://ovidsp.ovid.com/ovidweb.cgi?T=JS&amp;NEWS=n&amp;CSC=Y&amp;PAGE=toc&amp;D=ovft&amp;AN=02273893-000000000-00000","https://ovidsp.ovid.com/ovidweb.cgi?T=JS&amp;NEWS=n&amp;CSC=Y&amp;PAGE=toc&amp;D=ovft&amp;AN=02273893-000000000-00000")</f>
        <v>https://ovidsp.ovid.com/ovidweb.cgi?T=JS&amp;NEWS=n&amp;CSC=Y&amp;PAGE=toc&amp;D=ovft&amp;AN=02273893-000000000-00000</v>
      </c>
    </row>
    <row r="374" spans="1:8" ht="24.6" customHeight="1" x14ac:dyDescent="0.3">
      <c r="A374" s="1">
        <v>368</v>
      </c>
      <c r="B374" s="2" t="s">
        <v>1233</v>
      </c>
      <c r="C374" s="2" t="s">
        <v>884</v>
      </c>
      <c r="D374" s="2" t="s">
        <v>499</v>
      </c>
      <c r="E374" s="3" t="s">
        <v>291</v>
      </c>
      <c r="F374" s="3" t="s">
        <v>1458</v>
      </c>
      <c r="G374" s="3" t="s">
        <v>1560</v>
      </c>
      <c r="H374" s="2" t="str">
        <f>HYPERLINK("https://ovidsp.ovid.com/ovidweb.cgi?T=JS&amp;NEWS=n&amp;CSC=Y&amp;PAGE=toc&amp;D=ovft&amp;AN=00013414-000000000-00000","https://ovidsp.ovid.com/ovidweb.cgi?T=JS&amp;NEWS=n&amp;CSC=Y&amp;PAGE=toc&amp;D=ovft&amp;AN=00013414-000000000-00000")</f>
        <v>https://ovidsp.ovid.com/ovidweb.cgi?T=JS&amp;NEWS=n&amp;CSC=Y&amp;PAGE=toc&amp;D=ovft&amp;AN=00013414-000000000-00000</v>
      </c>
    </row>
    <row r="375" spans="1:8" ht="24.6" customHeight="1" x14ac:dyDescent="0.3">
      <c r="A375" s="1">
        <v>369</v>
      </c>
      <c r="B375" s="2" t="s">
        <v>1233</v>
      </c>
      <c r="C375" s="2" t="s">
        <v>885</v>
      </c>
      <c r="D375" s="2" t="s">
        <v>1169</v>
      </c>
      <c r="E375" s="3" t="s">
        <v>292</v>
      </c>
      <c r="F375" s="3" t="s">
        <v>1459</v>
      </c>
      <c r="G375" s="3" t="s">
        <v>1583</v>
      </c>
      <c r="H375" s="2" t="str">
        <f>HYPERLINK("https://ovidsp.ovid.com/ovidweb.cgi?T=JS&amp;NEWS=n&amp;CSC=Y&amp;PAGE=toc&amp;D=ovft&amp;AN=00006024-000000000-00000","https://ovidsp.ovid.com/ovidweb.cgi?T=JS&amp;NEWS=n&amp;CSC=Y&amp;PAGE=toc&amp;D=ovft&amp;AN=00006024-000000000-00000")</f>
        <v>https://ovidsp.ovid.com/ovidweb.cgi?T=JS&amp;NEWS=n&amp;CSC=Y&amp;PAGE=toc&amp;D=ovft&amp;AN=00006024-000000000-00000</v>
      </c>
    </row>
    <row r="376" spans="1:8" ht="24.6" customHeight="1" x14ac:dyDescent="0.3">
      <c r="A376" s="1">
        <v>370</v>
      </c>
      <c r="B376" s="2" t="s">
        <v>1233</v>
      </c>
      <c r="C376" s="2" t="s">
        <v>604</v>
      </c>
      <c r="D376" s="2" t="s">
        <v>499</v>
      </c>
      <c r="E376" s="3" t="s">
        <v>293</v>
      </c>
      <c r="F376" s="3" t="s">
        <v>1460</v>
      </c>
      <c r="G376" s="3" t="s">
        <v>1561</v>
      </c>
      <c r="H376" s="2" t="str">
        <f>HYPERLINK("https://ovidsp.ovid.com/ovidweb.cgi?T=JS&amp;NEWS=n&amp;CSC=Y&amp;PAGE=toc&amp;D=ovft&amp;AN=01271214-000000000-00000","https://ovidsp.ovid.com/ovidweb.cgi?T=JS&amp;NEWS=n&amp;CSC=Y&amp;PAGE=toc&amp;D=ovft&amp;AN=01271214-000000000-00000")</f>
        <v>https://ovidsp.ovid.com/ovidweb.cgi?T=JS&amp;NEWS=n&amp;CSC=Y&amp;PAGE=toc&amp;D=ovft&amp;AN=01271214-000000000-00000</v>
      </c>
    </row>
    <row r="377" spans="1:8" ht="24.6" customHeight="1" x14ac:dyDescent="0.3">
      <c r="A377" s="1">
        <v>371</v>
      </c>
      <c r="B377" s="2" t="s">
        <v>1233</v>
      </c>
      <c r="C377" s="2" t="s">
        <v>886</v>
      </c>
      <c r="D377" s="2" t="s">
        <v>499</v>
      </c>
      <c r="E377" s="3" t="s">
        <v>294</v>
      </c>
      <c r="F377" s="3" t="s">
        <v>1256</v>
      </c>
      <c r="G377" s="3" t="s">
        <v>1583</v>
      </c>
      <c r="H377" s="2" t="str">
        <f>HYPERLINK("https://ovidsp.ovid.com/ovidweb.cgi?T=JS&amp;NEWS=n&amp;CSC=Y&amp;PAGE=toc&amp;D=ovft&amp;AN=00006231-000000000-00000","https://ovidsp.ovid.com/ovidweb.cgi?T=JS&amp;NEWS=n&amp;CSC=Y&amp;PAGE=toc&amp;D=ovft&amp;AN=00006231-000000000-00000")</f>
        <v>https://ovidsp.ovid.com/ovidweb.cgi?T=JS&amp;NEWS=n&amp;CSC=Y&amp;PAGE=toc&amp;D=ovft&amp;AN=00006231-000000000-00000</v>
      </c>
    </row>
    <row r="378" spans="1:8" ht="24.6" customHeight="1" x14ac:dyDescent="0.3">
      <c r="A378" s="1">
        <v>372</v>
      </c>
      <c r="B378" s="2" t="s">
        <v>1233</v>
      </c>
      <c r="C378" s="2" t="s">
        <v>887</v>
      </c>
      <c r="D378" s="2" t="s">
        <v>1170</v>
      </c>
      <c r="E378" s="3" t="s">
        <v>295</v>
      </c>
      <c r="F378" s="3" t="s">
        <v>1250</v>
      </c>
      <c r="G378" s="3" t="s">
        <v>1583</v>
      </c>
      <c r="H378" s="2" t="str">
        <f>HYPERLINK("https://ovidsp.ovid.com/ovidweb.cgi?T=JS&amp;NEWS=n&amp;CSC=Y&amp;PAGE=toc&amp;D=ovft&amp;AN=00006223-000000000-00000","https://ovidsp.ovid.com/ovidweb.cgi?T=JS&amp;NEWS=n&amp;CSC=Y&amp;PAGE=toc&amp;D=ovft&amp;AN=00006223-000000000-00000")</f>
        <v>https://ovidsp.ovid.com/ovidweb.cgi?T=JS&amp;NEWS=n&amp;CSC=Y&amp;PAGE=toc&amp;D=ovft&amp;AN=00006223-000000000-00000</v>
      </c>
    </row>
    <row r="379" spans="1:8" ht="24.6" customHeight="1" x14ac:dyDescent="0.3">
      <c r="A379" s="1">
        <v>373</v>
      </c>
      <c r="B379" s="2" t="s">
        <v>1233</v>
      </c>
      <c r="C379" s="2" t="s">
        <v>888</v>
      </c>
      <c r="D379" s="2" t="s">
        <v>499</v>
      </c>
      <c r="E379" s="3" t="s">
        <v>296</v>
      </c>
      <c r="F379" s="3" t="s">
        <v>1309</v>
      </c>
      <c r="G379" s="3" t="s">
        <v>1583</v>
      </c>
      <c r="H379" s="2" t="str">
        <f>HYPERLINK("https://ovidsp.ovid.com/ovidweb.cgi?T=JS&amp;NEWS=n&amp;CSC=Y&amp;PAGE=toc&amp;D=ovft&amp;AN=00152193-000000000-00000","https://ovidsp.ovid.com/ovidweb.cgi?T=JS&amp;NEWS=n&amp;CSC=Y&amp;PAGE=toc&amp;D=ovft&amp;AN=00152193-000000000-00000")</f>
        <v>https://ovidsp.ovid.com/ovidweb.cgi?T=JS&amp;NEWS=n&amp;CSC=Y&amp;PAGE=toc&amp;D=ovft&amp;AN=00152193-000000000-00000</v>
      </c>
    </row>
    <row r="380" spans="1:8" ht="24.6" customHeight="1" x14ac:dyDescent="0.3">
      <c r="A380" s="1">
        <v>374</v>
      </c>
      <c r="B380" s="2" t="s">
        <v>1233</v>
      </c>
      <c r="C380" s="2" t="s">
        <v>889</v>
      </c>
      <c r="D380" s="2" t="s">
        <v>1171</v>
      </c>
      <c r="E380" s="3" t="s">
        <v>297</v>
      </c>
      <c r="F380" s="3" t="s">
        <v>1461</v>
      </c>
      <c r="G380" s="3" t="s">
        <v>1500</v>
      </c>
      <c r="H380" s="2" t="str">
        <f>HYPERLINK("https://ovidsp.ovid.com/ovidweb.cgi?T=JS&amp;NEWS=n&amp;CSC=Y&amp;PAGE=toc&amp;D=ovft&amp;AN=00063518-000000000-00000","https://ovidsp.ovid.com/ovidweb.cgi?T=JS&amp;NEWS=n&amp;CSC=Y&amp;PAGE=toc&amp;D=ovft&amp;AN=00063518-000000000-00000")</f>
        <v>https://ovidsp.ovid.com/ovidweb.cgi?T=JS&amp;NEWS=n&amp;CSC=Y&amp;PAGE=toc&amp;D=ovft&amp;AN=00063518-000000000-00000</v>
      </c>
    </row>
    <row r="381" spans="1:8" ht="24.6" customHeight="1" x14ac:dyDescent="0.3">
      <c r="A381" s="1">
        <v>375</v>
      </c>
      <c r="B381" s="2" t="s">
        <v>1233</v>
      </c>
      <c r="C381" s="2" t="s">
        <v>890</v>
      </c>
      <c r="D381" s="2" t="s">
        <v>499</v>
      </c>
      <c r="E381" s="3" t="s">
        <v>298</v>
      </c>
      <c r="F381" s="3" t="s">
        <v>1462</v>
      </c>
      <c r="G381" s="3" t="s">
        <v>1583</v>
      </c>
      <c r="H381" s="2" t="str">
        <f>HYPERLINK("https://ovidsp.ovid.com/ovidweb.cgi?T=JS&amp;NEWS=n&amp;CSC=Y&amp;PAGE=toc&amp;D=ovft&amp;AN=00006216-000000000-00000","https://ovidsp.ovid.com/ovidweb.cgi?T=JS&amp;NEWS=n&amp;CSC=Y&amp;PAGE=toc&amp;D=ovft&amp;AN=00006216-000000000-00000")</f>
        <v>https://ovidsp.ovid.com/ovidweb.cgi?T=JS&amp;NEWS=n&amp;CSC=Y&amp;PAGE=toc&amp;D=ovft&amp;AN=00006216-000000000-00000</v>
      </c>
    </row>
    <row r="382" spans="1:8" ht="24.6" customHeight="1" x14ac:dyDescent="0.3">
      <c r="A382" s="1">
        <v>376</v>
      </c>
      <c r="B382" s="2" t="s">
        <v>1233</v>
      </c>
      <c r="C382" s="2" t="s">
        <v>891</v>
      </c>
      <c r="D382" s="2" t="s">
        <v>1172</v>
      </c>
      <c r="E382" s="3" t="s">
        <v>299</v>
      </c>
      <c r="F382" s="3" t="s">
        <v>1463</v>
      </c>
      <c r="G382" s="3" t="s">
        <v>1562</v>
      </c>
      <c r="H382" s="2" t="str">
        <f>HYPERLINK("https://ovidsp.ovid.com/ovidweb.cgi?T=JS&amp;NEWS=n&amp;CSC=Y&amp;PAGE=toc&amp;D=ovft&amp;AN=00063148-000000000-00000","https://ovidsp.ovid.com/ovidweb.cgi?T=JS&amp;NEWS=n&amp;CSC=Y&amp;PAGE=toc&amp;D=ovft&amp;AN=00063148-000000000-00000")</f>
        <v>https://ovidsp.ovid.com/ovidweb.cgi?T=JS&amp;NEWS=n&amp;CSC=Y&amp;PAGE=toc&amp;D=ovft&amp;AN=00063148-000000000-00000</v>
      </c>
    </row>
    <row r="383" spans="1:8" ht="24.6" customHeight="1" x14ac:dyDescent="0.3">
      <c r="A383" s="1">
        <v>377</v>
      </c>
      <c r="B383" s="2" t="s">
        <v>1233</v>
      </c>
      <c r="C383" s="2" t="s">
        <v>892</v>
      </c>
      <c r="D383" s="2" t="s">
        <v>1173</v>
      </c>
      <c r="E383" s="3" t="s">
        <v>300</v>
      </c>
      <c r="F383" s="3" t="s">
        <v>1299</v>
      </c>
      <c r="G383" s="3" t="s">
        <v>1442</v>
      </c>
      <c r="H383" s="2" t="str">
        <f>HYPERLINK("https://ovidsp.ovid.com/ovidweb.cgi?T=JS&amp;NEWS=n&amp;CSC=Y&amp;PAGE=toc&amp;D=ovft&amp;AN=01244666-000000000-00000","https://ovidsp.ovid.com/ovidweb.cgi?T=JS&amp;NEWS=n&amp;CSC=Y&amp;PAGE=toc&amp;D=ovft&amp;AN=01244666-000000000-00000")</f>
        <v>https://ovidsp.ovid.com/ovidweb.cgi?T=JS&amp;NEWS=n&amp;CSC=Y&amp;PAGE=toc&amp;D=ovft&amp;AN=01244666-000000000-00000</v>
      </c>
    </row>
    <row r="384" spans="1:8" ht="24.6" customHeight="1" x14ac:dyDescent="0.3">
      <c r="A384" s="1">
        <v>378</v>
      </c>
      <c r="B384" s="2" t="s">
        <v>1233</v>
      </c>
      <c r="C384" s="2" t="s">
        <v>893</v>
      </c>
      <c r="D384" s="2" t="s">
        <v>1174</v>
      </c>
      <c r="E384" s="3" t="s">
        <v>301</v>
      </c>
      <c r="F384" s="3" t="s">
        <v>1309</v>
      </c>
      <c r="G384" s="3" t="s">
        <v>1583</v>
      </c>
      <c r="H384" s="2" t="str">
        <f>HYPERLINK("https://ovidsp.ovid.com/ovidweb.cgi?T=JS&amp;NEWS=n&amp;CSC=Y&amp;PAGE=toc&amp;D=ovft&amp;AN=00024776-000000000-00000","https://ovidsp.ovid.com/ovidweb.cgi?T=JS&amp;NEWS=n&amp;CSC=Y&amp;PAGE=toc&amp;D=ovft&amp;AN=00024776-000000000-00000")</f>
        <v>https://ovidsp.ovid.com/ovidweb.cgi?T=JS&amp;NEWS=n&amp;CSC=Y&amp;PAGE=toc&amp;D=ovft&amp;AN=00024776-000000000-00000</v>
      </c>
    </row>
    <row r="385" spans="1:8" ht="24.6" customHeight="1" x14ac:dyDescent="0.3">
      <c r="A385" s="1">
        <v>379</v>
      </c>
      <c r="B385" s="2" t="s">
        <v>1233</v>
      </c>
      <c r="C385" s="2" t="s">
        <v>894</v>
      </c>
      <c r="D385" s="2" t="s">
        <v>1175</v>
      </c>
      <c r="E385" s="3" t="s">
        <v>302</v>
      </c>
      <c r="F385" s="3" t="s">
        <v>1464</v>
      </c>
      <c r="G385" s="3" t="s">
        <v>1583</v>
      </c>
      <c r="H385" s="2" t="str">
        <f>HYPERLINK("https://ovidsp.ovid.com/ovidweb.cgi?T=JS&amp;NEWS=n&amp;CSC=Y&amp;PAGE=toc&amp;D=ovft&amp;AN=00152258-000000000-00000","https://ovidsp.ovid.com/ovidweb.cgi?T=JS&amp;NEWS=n&amp;CSC=Y&amp;PAGE=toc&amp;D=ovft&amp;AN=00152258-000000000-00000")</f>
        <v>https://ovidsp.ovid.com/ovidweb.cgi?T=JS&amp;NEWS=n&amp;CSC=Y&amp;PAGE=toc&amp;D=ovft&amp;AN=00152258-000000000-00000</v>
      </c>
    </row>
    <row r="386" spans="1:8" ht="24.6" customHeight="1" x14ac:dyDescent="0.3">
      <c r="A386" s="1">
        <v>380</v>
      </c>
      <c r="B386" s="2" t="s">
        <v>1233</v>
      </c>
      <c r="C386" s="2" t="s">
        <v>895</v>
      </c>
      <c r="D386" s="2" t="s">
        <v>1176</v>
      </c>
      <c r="E386" s="3" t="s">
        <v>303</v>
      </c>
      <c r="F386" s="3" t="s">
        <v>1240</v>
      </c>
      <c r="G386" s="3" t="s">
        <v>1583</v>
      </c>
      <c r="H386" s="2" t="str">
        <f>HYPERLINK("https://ovidsp.ovid.com/ovidweb.cgi?T=JS&amp;NEWS=n&amp;CSC=Y&amp;PAGE=toc&amp;D=ovft&amp;AN=00006247-000000000-00000","https://ovidsp.ovid.com/ovidweb.cgi?T=JS&amp;NEWS=n&amp;CSC=Y&amp;PAGE=toc&amp;D=ovft&amp;AN=00006247-000000000-00000")</f>
        <v>https://ovidsp.ovid.com/ovidweb.cgi?T=JS&amp;NEWS=n&amp;CSC=Y&amp;PAGE=toc&amp;D=ovft&amp;AN=00006247-000000000-00000</v>
      </c>
    </row>
    <row r="387" spans="1:8" ht="24.6" customHeight="1" x14ac:dyDescent="0.3">
      <c r="A387" s="1">
        <v>381</v>
      </c>
      <c r="B387" s="2" t="s">
        <v>1233</v>
      </c>
      <c r="C387" s="2" t="s">
        <v>896</v>
      </c>
      <c r="D387" s="2" t="s">
        <v>1177</v>
      </c>
      <c r="E387" s="3" t="s">
        <v>304</v>
      </c>
      <c r="F387" s="3" t="s">
        <v>1250</v>
      </c>
      <c r="G387" s="3" t="s">
        <v>1583</v>
      </c>
      <c r="H387" s="2" t="str">
        <f>HYPERLINK("https://ovidsp.ovid.com/ovidweb.cgi?T=JS&amp;NEWS=n&amp;CSC=Y&amp;PAGE=toc&amp;D=ovft&amp;AN=00006199-000000000-00000","https://ovidsp.ovid.com/ovidweb.cgi?T=JS&amp;NEWS=n&amp;CSC=Y&amp;PAGE=toc&amp;D=ovft&amp;AN=00006199-000000000-00000")</f>
        <v>https://ovidsp.ovid.com/ovidweb.cgi?T=JS&amp;NEWS=n&amp;CSC=Y&amp;PAGE=toc&amp;D=ovft&amp;AN=00006199-000000000-00000</v>
      </c>
    </row>
    <row r="388" spans="1:8" ht="24.6" customHeight="1" x14ac:dyDescent="0.3">
      <c r="A388" s="1">
        <v>382</v>
      </c>
      <c r="B388" s="2" t="s">
        <v>1233</v>
      </c>
      <c r="C388" s="2" t="s">
        <v>897</v>
      </c>
      <c r="D388" s="2" t="s">
        <v>499</v>
      </c>
      <c r="E388" s="3" t="s">
        <v>305</v>
      </c>
      <c r="F388" s="3" t="s">
        <v>1253</v>
      </c>
      <c r="G388" s="3" t="s">
        <v>1254</v>
      </c>
      <c r="H388" s="2" t="str">
        <f>HYPERLINK("https://ovidsp.ovid.com/ovidweb.cgi?T=JS&amp;NEWS=n&amp;CSC=Y&amp;PAGE=toc&amp;D=ovft&amp;AN=00065443-000000000-00000","https://ovidsp.ovid.com/ovidweb.cgi?T=JS&amp;NEWS=n&amp;CSC=Y&amp;PAGE=toc&amp;D=ovft&amp;AN=00065443-000000000-00000")</f>
        <v>https://ovidsp.ovid.com/ovidweb.cgi?T=JS&amp;NEWS=n&amp;CSC=Y&amp;PAGE=toc&amp;D=ovft&amp;AN=00065443-000000000-00000</v>
      </c>
    </row>
    <row r="389" spans="1:8" ht="24.6" customHeight="1" x14ac:dyDescent="0.3">
      <c r="A389" s="1">
        <v>383</v>
      </c>
      <c r="B389" s="2" t="s">
        <v>1233</v>
      </c>
      <c r="C389" s="2" t="s">
        <v>898</v>
      </c>
      <c r="D389" s="2" t="s">
        <v>1178</v>
      </c>
      <c r="E389" s="3" t="s">
        <v>306</v>
      </c>
      <c r="F389" s="3" t="s">
        <v>1253</v>
      </c>
      <c r="G389" s="3" t="s">
        <v>1583</v>
      </c>
      <c r="H389" s="2" t="str">
        <f>HYPERLINK("https://ovidsp.ovid.com/ovidweb.cgi?T=JS&amp;NEWS=n&amp;CSC=Y&amp;PAGE=toc&amp;D=ovft&amp;AN=00017285-000000000-00000","https://ovidsp.ovid.com/ovidweb.cgi?T=JS&amp;NEWS=n&amp;CSC=Y&amp;PAGE=toc&amp;D=ovft&amp;AN=00017285-000000000-00000")</f>
        <v>https://ovidsp.ovid.com/ovidweb.cgi?T=JS&amp;NEWS=n&amp;CSC=Y&amp;PAGE=toc&amp;D=ovft&amp;AN=00017285-000000000-00000</v>
      </c>
    </row>
    <row r="390" spans="1:8" ht="24.6" customHeight="1" x14ac:dyDescent="0.3">
      <c r="A390" s="1">
        <v>384</v>
      </c>
      <c r="B390" s="2" t="s">
        <v>1233</v>
      </c>
      <c r="C390" s="2" t="s">
        <v>899</v>
      </c>
      <c r="D390" s="2" t="s">
        <v>1179</v>
      </c>
      <c r="E390" s="3" t="s">
        <v>307</v>
      </c>
      <c r="F390" s="3" t="s">
        <v>1435</v>
      </c>
      <c r="G390" s="3" t="s">
        <v>1583</v>
      </c>
      <c r="H390" s="2" t="str">
        <f>HYPERLINK("https://ovidsp.ovid.com/ovidweb.cgi?T=JS&amp;NEWS=n&amp;CSC=Y&amp;PAGE=toc&amp;D=ovft&amp;AN=00132582-000000000-00000","https://ovidsp.ovid.com/ovidweb.cgi?T=JS&amp;NEWS=n&amp;CSC=Y&amp;PAGE=toc&amp;D=ovft&amp;AN=00132582-000000000-00000")</f>
        <v>https://ovidsp.ovid.com/ovidweb.cgi?T=JS&amp;NEWS=n&amp;CSC=Y&amp;PAGE=toc&amp;D=ovft&amp;AN=00132582-000000000-00000</v>
      </c>
    </row>
    <row r="391" spans="1:8" ht="24.6" customHeight="1" x14ac:dyDescent="0.3">
      <c r="A391" s="1">
        <v>385</v>
      </c>
      <c r="B391" s="2" t="s">
        <v>1233</v>
      </c>
      <c r="C391" s="2" t="s">
        <v>900</v>
      </c>
      <c r="D391" s="2" t="s">
        <v>1180</v>
      </c>
      <c r="E391" s="3" t="s">
        <v>308</v>
      </c>
      <c r="F391" s="3" t="s">
        <v>1465</v>
      </c>
      <c r="G391" s="3" t="s">
        <v>1583</v>
      </c>
      <c r="H391" s="2" t="str">
        <f>HYPERLINK("https://ovidsp.ovid.com/ovidweb.cgi?T=JS&amp;NEWS=n&amp;CSC=Y&amp;PAGE=toc&amp;D=ovft&amp;AN=00006254-000000000-00000","https://ovidsp.ovid.com/ovidweb.cgi?T=JS&amp;NEWS=n&amp;CSC=Y&amp;PAGE=toc&amp;D=ovft&amp;AN=00006254-000000000-00000")</f>
        <v>https://ovidsp.ovid.com/ovidweb.cgi?T=JS&amp;NEWS=n&amp;CSC=Y&amp;PAGE=toc&amp;D=ovft&amp;AN=00006254-000000000-00000</v>
      </c>
    </row>
    <row r="392" spans="1:8" ht="24.6" customHeight="1" x14ac:dyDescent="0.3">
      <c r="A392" s="1">
        <v>386</v>
      </c>
      <c r="B392" s="2" t="s">
        <v>1233</v>
      </c>
      <c r="C392" s="2" t="s">
        <v>901</v>
      </c>
      <c r="D392" s="2" t="s">
        <v>499</v>
      </c>
      <c r="E392" s="3" t="s">
        <v>309</v>
      </c>
      <c r="F392" s="3" t="s">
        <v>1302</v>
      </c>
      <c r="G392" s="3" t="s">
        <v>1583</v>
      </c>
      <c r="H392" s="2" t="str">
        <f>HYPERLINK("https://ovidsp.ovid.com/ovidweb.cgi?T=JS&amp;NEWS=n&amp;CSC=Y&amp;PAGE=toc&amp;D=ovft&amp;AN=00006250-000000000-00000","https://ovidsp.ovid.com/ovidweb.cgi?T=JS&amp;NEWS=n&amp;CSC=Y&amp;PAGE=toc&amp;D=ovft&amp;AN=00006250-000000000-00000")</f>
        <v>https://ovidsp.ovid.com/ovidweb.cgi?T=JS&amp;NEWS=n&amp;CSC=Y&amp;PAGE=toc&amp;D=ovft&amp;AN=00006250-000000000-00000</v>
      </c>
    </row>
    <row r="393" spans="1:8" ht="24.6" customHeight="1" x14ac:dyDescent="0.3">
      <c r="A393" s="1">
        <v>387</v>
      </c>
      <c r="B393" s="2" t="s">
        <v>1233</v>
      </c>
      <c r="C393" s="2" t="s">
        <v>902</v>
      </c>
      <c r="D393" s="2" t="s">
        <v>1181</v>
      </c>
      <c r="E393" s="3" t="s">
        <v>310</v>
      </c>
      <c r="F393" s="3" t="s">
        <v>1466</v>
      </c>
      <c r="G393" s="3" t="s">
        <v>1563</v>
      </c>
      <c r="H393" s="2" t="str">
        <f>HYPERLINK("https://ovidsp.ovid.com/ovidweb.cgi?T=JS&amp;NEWS=n&amp;CSC=Y&amp;PAGE=toc&amp;D=ovft&amp;AN=00115963-000000000-00000","https://ovidsp.ovid.com/ovidweb.cgi?T=JS&amp;NEWS=n&amp;CSC=Y&amp;PAGE=toc&amp;D=ovft&amp;AN=00115963-000000000-00000")</f>
        <v>https://ovidsp.ovid.com/ovidweb.cgi?T=JS&amp;NEWS=n&amp;CSC=Y&amp;PAGE=toc&amp;D=ovft&amp;AN=00115963-000000000-00000</v>
      </c>
    </row>
    <row r="394" spans="1:8" ht="24.6" customHeight="1" x14ac:dyDescent="0.3">
      <c r="A394" s="1">
        <v>388</v>
      </c>
      <c r="B394" s="2" t="s">
        <v>1233</v>
      </c>
      <c r="C394" s="2" t="s">
        <v>903</v>
      </c>
      <c r="D394" s="2" t="s">
        <v>903</v>
      </c>
      <c r="E394" s="3" t="s">
        <v>311</v>
      </c>
      <c r="F394" s="3" t="s">
        <v>1377</v>
      </c>
      <c r="G394" s="3" t="s">
        <v>1583</v>
      </c>
      <c r="H394" s="2" t="str">
        <f>HYPERLINK("https://ovidsp.ovid.com/ovidweb.cgi?T=JS&amp;NEWS=n&amp;CSC=Y&amp;PAGE=toc&amp;D=ovft&amp;AN=01873671-000000000-00000","https://ovidsp.ovid.com/ovidweb.cgi?T=JS&amp;NEWS=n&amp;CSC=Y&amp;PAGE=toc&amp;D=ovft&amp;AN=01873671-000000000-00000")</f>
        <v>https://ovidsp.ovid.com/ovidweb.cgi?T=JS&amp;NEWS=n&amp;CSC=Y&amp;PAGE=toc&amp;D=ovft&amp;AN=01873671-000000000-00000</v>
      </c>
    </row>
    <row r="395" spans="1:8" ht="24.6" customHeight="1" x14ac:dyDescent="0.3">
      <c r="A395" s="1">
        <v>389</v>
      </c>
      <c r="B395" s="2" t="s">
        <v>1233</v>
      </c>
      <c r="C395" s="2" t="s">
        <v>904</v>
      </c>
      <c r="D395" s="2" t="s">
        <v>499</v>
      </c>
      <c r="E395" s="3" t="s">
        <v>312</v>
      </c>
      <c r="F395" s="3" t="s">
        <v>1240</v>
      </c>
      <c r="G395" s="3" t="s">
        <v>1583</v>
      </c>
      <c r="H395" s="2" t="str">
        <f>HYPERLINK("https://ovidsp.ovid.com/ovidweb.cgi?T=JS&amp;NEWS=n&amp;CSC=Y&amp;PAGE=toc&amp;D=ovft&amp;AN=00130989-000000000-00000","https://ovidsp.ovid.com/ovidweb.cgi?T=JS&amp;NEWS=n&amp;CSC=Y&amp;PAGE=toc&amp;D=ovft&amp;AN=00130989-000000000-00000")</f>
        <v>https://ovidsp.ovid.com/ovidweb.cgi?T=JS&amp;NEWS=n&amp;CSC=Y&amp;PAGE=toc&amp;D=ovft&amp;AN=00130989-000000000-00000</v>
      </c>
    </row>
    <row r="396" spans="1:8" ht="24.6" customHeight="1" x14ac:dyDescent="0.3">
      <c r="A396" s="1">
        <v>390</v>
      </c>
      <c r="B396" s="2" t="s">
        <v>1233</v>
      </c>
      <c r="C396" s="2" t="s">
        <v>905</v>
      </c>
      <c r="D396" s="2" t="s">
        <v>1182</v>
      </c>
      <c r="E396" s="3" t="s">
        <v>313</v>
      </c>
      <c r="F396" s="3" t="s">
        <v>1296</v>
      </c>
      <c r="G396" s="3" t="s">
        <v>1547</v>
      </c>
      <c r="H396" s="2" t="str">
        <f>HYPERLINK("https://ovidsp.ovid.com/ovidweb.cgi?T=JS&amp;NEWS=n&amp;CSC=Y&amp;PAGE=toc&amp;D=ovft&amp;AN=01434893-000000000-00000","https://ovidsp.ovid.com/ovidweb.cgi?T=JS&amp;NEWS=n&amp;CSC=Y&amp;PAGE=toc&amp;D=ovft&amp;AN=01434893-000000000-00000")</f>
        <v>https://ovidsp.ovid.com/ovidweb.cgi?T=JS&amp;NEWS=n&amp;CSC=Y&amp;PAGE=toc&amp;D=ovft&amp;AN=01434893-000000000-00000</v>
      </c>
    </row>
    <row r="397" spans="1:8" ht="24.6" customHeight="1" x14ac:dyDescent="0.3">
      <c r="A397" s="1">
        <v>391</v>
      </c>
      <c r="B397" s="2" t="s">
        <v>1233</v>
      </c>
      <c r="C397" s="2" t="s">
        <v>906</v>
      </c>
      <c r="D397" s="2" t="s">
        <v>1183</v>
      </c>
      <c r="E397" s="3" t="s">
        <v>314</v>
      </c>
      <c r="F397" s="3" t="s">
        <v>1319</v>
      </c>
      <c r="G397" s="3" t="s">
        <v>1583</v>
      </c>
      <c r="H397" s="2" t="str">
        <f>HYPERLINK("https://ovidsp.ovid.com/ovidweb.cgi?T=JS&amp;NEWS=n&amp;CSC=Y&amp;PAGE=toc&amp;D=ovft&amp;AN=01787389-000000000-00000","https://ovidsp.ovid.com/ovidweb.cgi?T=JS&amp;NEWS=n&amp;CSC=Y&amp;PAGE=toc&amp;D=ovft&amp;AN=01787389-000000000-00000")</f>
        <v>https://ovidsp.ovid.com/ovidweb.cgi?T=JS&amp;NEWS=n&amp;CSC=Y&amp;PAGE=toc&amp;D=ovft&amp;AN=01787389-000000000-00000</v>
      </c>
    </row>
    <row r="398" spans="1:8" ht="24.6" customHeight="1" x14ac:dyDescent="0.3">
      <c r="A398" s="1">
        <v>392</v>
      </c>
      <c r="B398" s="2" t="s">
        <v>1233</v>
      </c>
      <c r="C398" s="2" t="s">
        <v>907</v>
      </c>
      <c r="D398" s="2" t="s">
        <v>499</v>
      </c>
      <c r="E398" s="3" t="s">
        <v>315</v>
      </c>
      <c r="F398" s="3" t="s">
        <v>1335</v>
      </c>
      <c r="G398" s="3" t="s">
        <v>1583</v>
      </c>
      <c r="H398" s="2" t="str">
        <f>HYPERLINK("https://ovidsp.ovid.com/ovidweb.cgi?T=JS&amp;NEWS=n&amp;CSC=Y&amp;PAGE=toc&amp;D=ovft&amp;AN=00002341-000000000-00000","https://ovidsp.ovid.com/ovidweb.cgi?T=JS&amp;NEWS=n&amp;CSC=Y&amp;PAGE=toc&amp;D=ovft&amp;AN=00002341-000000000-00000")</f>
        <v>https://ovidsp.ovid.com/ovidweb.cgi?T=JS&amp;NEWS=n&amp;CSC=Y&amp;PAGE=toc&amp;D=ovft&amp;AN=00002341-000000000-00000</v>
      </c>
    </row>
    <row r="399" spans="1:8" ht="24.6" customHeight="1" x14ac:dyDescent="0.3">
      <c r="A399" s="1">
        <v>393</v>
      </c>
      <c r="B399" s="2" t="s">
        <v>1233</v>
      </c>
      <c r="C399" s="2" t="s">
        <v>908</v>
      </c>
      <c r="D399" s="2" t="s">
        <v>1184</v>
      </c>
      <c r="E399" s="3" t="s">
        <v>316</v>
      </c>
      <c r="F399" s="3" t="s">
        <v>1467</v>
      </c>
      <c r="G399" s="3" t="s">
        <v>1583</v>
      </c>
      <c r="H399" s="2" t="str">
        <f>HYPERLINK("https://ovidsp.ovid.com/ovidweb.cgi?T=JS&amp;NEWS=n&amp;CSC=Y&amp;PAGE=toc&amp;D=ovft&amp;AN=00006324-000000000-00000","https://ovidsp.ovid.com/ovidweb.cgi?T=JS&amp;NEWS=n&amp;CSC=Y&amp;PAGE=toc&amp;D=ovft&amp;AN=00006324-000000000-00000")</f>
        <v>https://ovidsp.ovid.com/ovidweb.cgi?T=JS&amp;NEWS=n&amp;CSC=Y&amp;PAGE=toc&amp;D=ovft&amp;AN=00006324-000000000-00000</v>
      </c>
    </row>
    <row r="400" spans="1:8" ht="24.6" customHeight="1" x14ac:dyDescent="0.3">
      <c r="A400" s="1">
        <v>394</v>
      </c>
      <c r="B400" s="2" t="s">
        <v>1233</v>
      </c>
      <c r="C400" s="2" t="s">
        <v>909</v>
      </c>
      <c r="D400" s="2" t="s">
        <v>1185</v>
      </c>
      <c r="E400" s="3" t="s">
        <v>317</v>
      </c>
      <c r="F400" s="3" t="s">
        <v>1399</v>
      </c>
      <c r="G400" s="3" t="s">
        <v>1564</v>
      </c>
      <c r="H400" s="2" t="str">
        <f>HYPERLINK("https://ovidsp.ovid.com/ovidweb.cgi?T=JS&amp;NEWS=n&amp;CSC=Y&amp;PAGE=toc&amp;D=ovft&amp;AN=01271211-000000000-00000","https://ovidsp.ovid.com/ovidweb.cgi?T=JS&amp;NEWS=n&amp;CSC=Y&amp;PAGE=toc&amp;D=ovft&amp;AN=01271211-000000000-00000")</f>
        <v>https://ovidsp.ovid.com/ovidweb.cgi?T=JS&amp;NEWS=n&amp;CSC=Y&amp;PAGE=toc&amp;D=ovft&amp;AN=01271211-000000000-00000</v>
      </c>
    </row>
    <row r="401" spans="1:8" ht="24.6" customHeight="1" x14ac:dyDescent="0.3">
      <c r="A401" s="1">
        <v>395</v>
      </c>
      <c r="B401" s="2" t="s">
        <v>1233</v>
      </c>
      <c r="C401" s="2" t="s">
        <v>910</v>
      </c>
      <c r="D401" s="2" t="s">
        <v>499</v>
      </c>
      <c r="E401" s="3" t="s">
        <v>318</v>
      </c>
      <c r="F401" s="3" t="s">
        <v>1240</v>
      </c>
      <c r="G401" s="3" t="s">
        <v>1583</v>
      </c>
      <c r="H401" s="2" t="str">
        <f>HYPERLINK("https://ovidsp.ovid.com/ovidweb.cgi?T=JS&amp;NEWS=n&amp;CSC=Y&amp;PAGE=toc&amp;D=ovft&amp;AN=00006416-000000000-00000","https://ovidsp.ovid.com/ovidweb.cgi?T=JS&amp;NEWS=n&amp;CSC=Y&amp;PAGE=toc&amp;D=ovft&amp;AN=00006416-000000000-00000")</f>
        <v>https://ovidsp.ovid.com/ovidweb.cgi?T=JS&amp;NEWS=n&amp;CSC=Y&amp;PAGE=toc&amp;D=ovft&amp;AN=00006416-000000000-00000</v>
      </c>
    </row>
    <row r="402" spans="1:8" ht="24.6" customHeight="1" x14ac:dyDescent="0.3">
      <c r="A402" s="1">
        <v>396</v>
      </c>
      <c r="B402" s="2" t="s">
        <v>1233</v>
      </c>
      <c r="C402" s="2" t="s">
        <v>499</v>
      </c>
      <c r="D402" s="2" t="s">
        <v>568</v>
      </c>
      <c r="E402" s="3" t="s">
        <v>319</v>
      </c>
      <c r="F402" s="3" t="s">
        <v>1468</v>
      </c>
      <c r="G402" s="3" t="s">
        <v>1583</v>
      </c>
      <c r="H402" s="2" t="str">
        <f>HYPERLINK("https://ovidsp.ovid.com/ovidweb.cgi?T=JS&amp;NEWS=n&amp;CSC=Y&amp;PAGE=toc&amp;D=ovft&amp;AN=02039743-000000000-00000","https://ovidsp.ovid.com/ovidweb.cgi?T=JS&amp;NEWS=n&amp;CSC=Y&amp;PAGE=toc&amp;D=ovft&amp;AN=02039743-000000000-00000")</f>
        <v>https://ovidsp.ovid.com/ovidweb.cgi?T=JS&amp;NEWS=n&amp;CSC=Y&amp;PAGE=toc&amp;D=ovft&amp;AN=02039743-000000000-00000</v>
      </c>
    </row>
    <row r="403" spans="1:8" ht="24.6" customHeight="1" x14ac:dyDescent="0.3">
      <c r="A403" s="1">
        <v>397</v>
      </c>
      <c r="B403" s="2" t="s">
        <v>1233</v>
      </c>
      <c r="C403" s="2" t="s">
        <v>911</v>
      </c>
      <c r="D403" s="2" t="s">
        <v>1186</v>
      </c>
      <c r="E403" s="3" t="s">
        <v>320</v>
      </c>
      <c r="F403" s="3" t="s">
        <v>1240</v>
      </c>
      <c r="G403" s="3" t="s">
        <v>1583</v>
      </c>
      <c r="H403" s="2" t="str">
        <f>HYPERLINK("https://ovidsp.ovid.com/ovidweb.cgi?T=JS&amp;NEWS=n&amp;CSC=Y&amp;PAGE=toc&amp;D=ovft&amp;AN=00129492-000000000-00000","https://ovidsp.ovid.com/ovidweb.cgi?T=JS&amp;NEWS=n&amp;CSC=Y&amp;PAGE=toc&amp;D=ovft&amp;AN=00129492-000000000-00000")</f>
        <v>https://ovidsp.ovid.com/ovidweb.cgi?T=JS&amp;NEWS=n&amp;CSC=Y&amp;PAGE=toc&amp;D=ovft&amp;AN=00129492-000000000-00000</v>
      </c>
    </row>
    <row r="404" spans="1:8" ht="24.6" customHeight="1" x14ac:dyDescent="0.3">
      <c r="A404" s="1">
        <v>398</v>
      </c>
      <c r="B404" s="2" t="s">
        <v>1233</v>
      </c>
      <c r="C404" s="2" t="s">
        <v>499</v>
      </c>
      <c r="D404" s="2" t="s">
        <v>569</v>
      </c>
      <c r="E404" s="3" t="s">
        <v>321</v>
      </c>
      <c r="F404" s="3" t="s">
        <v>1242</v>
      </c>
      <c r="G404" s="3" t="s">
        <v>1583</v>
      </c>
      <c r="H404" s="2" t="str">
        <f>HYPERLINK("https://ovidsp.ovid.com/ovidweb.cgi?T=JS&amp;NEWS=n&amp;CSC=Y&amp;PAGE=toc&amp;D=ovft&amp;AN=02249956-000000000-00000","https://ovidsp.ovid.com/ovidweb.cgi?T=JS&amp;NEWS=n&amp;CSC=Y&amp;PAGE=toc&amp;D=ovft&amp;AN=02249956-000000000-00000")</f>
        <v>https://ovidsp.ovid.com/ovidweb.cgi?T=JS&amp;NEWS=n&amp;CSC=Y&amp;PAGE=toc&amp;D=ovft&amp;AN=02249956-000000000-00000</v>
      </c>
    </row>
    <row r="405" spans="1:8" ht="24.6" customHeight="1" x14ac:dyDescent="0.3">
      <c r="A405" s="1">
        <v>399</v>
      </c>
      <c r="B405" s="2" t="s">
        <v>1233</v>
      </c>
      <c r="C405" s="2" t="s">
        <v>912</v>
      </c>
      <c r="D405" s="2" t="s">
        <v>1187</v>
      </c>
      <c r="E405" s="3" t="s">
        <v>322</v>
      </c>
      <c r="F405" s="3" t="s">
        <v>1309</v>
      </c>
      <c r="G405" s="3" t="s">
        <v>1241</v>
      </c>
      <c r="H405" s="2" t="str">
        <f>HYPERLINK("https://ovidsp.ovid.com/ovidweb.cgi?T=JS&amp;NEWS=n&amp;CSC=Y&amp;PAGE=toc&amp;D=ovft&amp;AN=00134511-000000000-00000","https://ovidsp.ovid.com/ovidweb.cgi?T=JS&amp;NEWS=n&amp;CSC=Y&amp;PAGE=toc&amp;D=ovft&amp;AN=00134511-000000000-00000")</f>
        <v>https://ovidsp.ovid.com/ovidweb.cgi?T=JS&amp;NEWS=n&amp;CSC=Y&amp;PAGE=toc&amp;D=ovft&amp;AN=00134511-000000000-00000</v>
      </c>
    </row>
    <row r="406" spans="1:8" ht="24.6" customHeight="1" x14ac:dyDescent="0.3">
      <c r="A406" s="1">
        <v>400</v>
      </c>
      <c r="B406" s="2" t="s">
        <v>1233</v>
      </c>
      <c r="C406" s="2" t="s">
        <v>913</v>
      </c>
      <c r="D406" s="2" t="s">
        <v>1188</v>
      </c>
      <c r="E406" s="3" t="s">
        <v>323</v>
      </c>
      <c r="F406" s="3" t="s">
        <v>1469</v>
      </c>
      <c r="G406" s="3" t="s">
        <v>1246</v>
      </c>
      <c r="H406" s="2" t="str">
        <f>HYPERLINK("https://ovidsp.ovid.com/ovidweb.cgi?T=JS&amp;NEWS=n&amp;CSC=Y&amp;PAGE=toc&amp;D=ovft&amp;AN=00072700-000000000-00000","https://ovidsp.ovid.com/ovidweb.cgi?T=JS&amp;NEWS=n&amp;CSC=Y&amp;PAGE=toc&amp;D=ovft&amp;AN=00072700-000000000-00000")</f>
        <v>https://ovidsp.ovid.com/ovidweb.cgi?T=JS&amp;NEWS=n&amp;CSC=Y&amp;PAGE=toc&amp;D=ovft&amp;AN=00072700-000000000-00000</v>
      </c>
    </row>
    <row r="407" spans="1:8" ht="24.6" customHeight="1" x14ac:dyDescent="0.3">
      <c r="A407" s="1">
        <v>401</v>
      </c>
      <c r="B407" s="2" t="s">
        <v>1233</v>
      </c>
      <c r="C407" s="2" t="s">
        <v>914</v>
      </c>
      <c r="D407" s="2" t="s">
        <v>1189</v>
      </c>
      <c r="E407" s="3" t="s">
        <v>324</v>
      </c>
      <c r="F407" s="3" t="s">
        <v>1470</v>
      </c>
      <c r="G407" s="3" t="s">
        <v>1565</v>
      </c>
      <c r="H407" s="2" t="str">
        <f>HYPERLINK("https://ovidsp.ovid.com/ovidweb.cgi?T=JS&amp;NEWS=n&amp;CSC=Y&amp;PAGE=toc&amp;D=ovft&amp;AN=01437870-000000000-00000","https://ovidsp.ovid.com/ovidweb.cgi?T=JS&amp;NEWS=n&amp;CSC=Y&amp;PAGE=toc&amp;D=ovft&amp;AN=01437870-000000000-00000")</f>
        <v>https://ovidsp.ovid.com/ovidweb.cgi?T=JS&amp;NEWS=n&amp;CSC=Y&amp;PAGE=toc&amp;D=ovft&amp;AN=01437870-000000000-00000</v>
      </c>
    </row>
    <row r="408" spans="1:8" ht="24.6" customHeight="1" x14ac:dyDescent="0.3">
      <c r="A408" s="1">
        <v>402</v>
      </c>
      <c r="B408" s="2" t="s">
        <v>1233</v>
      </c>
      <c r="C408" s="2" t="s">
        <v>915</v>
      </c>
      <c r="D408" s="2" t="s">
        <v>1190</v>
      </c>
      <c r="E408" s="3" t="s">
        <v>325</v>
      </c>
      <c r="F408" s="3" t="s">
        <v>1471</v>
      </c>
      <c r="G408" s="3" t="s">
        <v>1583</v>
      </c>
      <c r="H408" s="2" t="str">
        <f>HYPERLINK("https://ovidsp.ovid.com/ovidweb.cgi?T=JS&amp;NEWS=n&amp;CSC=Y&amp;PAGE=toc&amp;D=ovft&amp;AN=00006396-000000000-00000","https://ovidsp.ovid.com/ovidweb.cgi?T=JS&amp;NEWS=n&amp;CSC=Y&amp;PAGE=toc&amp;D=ovft&amp;AN=00006396-000000000-00000")</f>
        <v>https://ovidsp.ovid.com/ovidweb.cgi?T=JS&amp;NEWS=n&amp;CSC=Y&amp;PAGE=toc&amp;D=ovft&amp;AN=00006396-000000000-00000</v>
      </c>
    </row>
    <row r="409" spans="1:8" ht="24.6" customHeight="1" x14ac:dyDescent="0.3">
      <c r="A409" s="1">
        <v>403</v>
      </c>
      <c r="B409" s="2" t="s">
        <v>1233</v>
      </c>
      <c r="C409" s="2" t="s">
        <v>499</v>
      </c>
      <c r="D409" s="2" t="s">
        <v>570</v>
      </c>
      <c r="E409" s="3" t="s">
        <v>326</v>
      </c>
      <c r="F409" s="3" t="s">
        <v>1472</v>
      </c>
      <c r="G409" s="3" t="s">
        <v>1583</v>
      </c>
      <c r="H409" s="2" t="str">
        <f>HYPERLINK("https://ovidsp.ovid.com/ovidweb.cgi?T=JS&amp;NEWS=n&amp;CSC=Y&amp;PAGE=toc&amp;D=ovft&amp;AN=01938936-000000000-00000","https://ovidsp.ovid.com/ovidweb.cgi?T=JS&amp;NEWS=n&amp;CSC=Y&amp;PAGE=toc&amp;D=ovft&amp;AN=01938936-000000000-00000")</f>
        <v>https://ovidsp.ovid.com/ovidweb.cgi?T=JS&amp;NEWS=n&amp;CSC=Y&amp;PAGE=toc&amp;D=ovft&amp;AN=01938936-000000000-00000</v>
      </c>
    </row>
    <row r="410" spans="1:8" ht="24.6" customHeight="1" x14ac:dyDescent="0.3">
      <c r="A410" s="1">
        <v>404</v>
      </c>
      <c r="B410" s="2" t="s">
        <v>1233</v>
      </c>
      <c r="C410" s="2" t="s">
        <v>916</v>
      </c>
      <c r="D410" s="2" t="s">
        <v>1191</v>
      </c>
      <c r="E410" s="3" t="s">
        <v>327</v>
      </c>
      <c r="F410" s="3" t="s">
        <v>1329</v>
      </c>
      <c r="G410" s="3" t="s">
        <v>1583</v>
      </c>
      <c r="H410" s="2" t="str">
        <f>HYPERLINK("https://ovidsp.ovid.com/ovidweb.cgi?T=JS&amp;NEWS=n&amp;CSC=Y&amp;PAGE=toc&amp;D=ovft&amp;AN=00006676-000000000-00000","https://ovidsp.ovid.com/ovidweb.cgi?T=JS&amp;NEWS=n&amp;CSC=Y&amp;PAGE=toc&amp;D=ovft&amp;AN=00006676-000000000-00000")</f>
        <v>https://ovidsp.ovid.com/ovidweb.cgi?T=JS&amp;NEWS=n&amp;CSC=Y&amp;PAGE=toc&amp;D=ovft&amp;AN=00006676-000000000-00000</v>
      </c>
    </row>
    <row r="411" spans="1:8" ht="24.6" customHeight="1" x14ac:dyDescent="0.3">
      <c r="A411" s="1">
        <v>405</v>
      </c>
      <c r="B411" s="2" t="s">
        <v>1233</v>
      </c>
      <c r="C411" s="2" t="s">
        <v>917</v>
      </c>
      <c r="D411" s="2" t="s">
        <v>1192</v>
      </c>
      <c r="E411" s="3" t="s">
        <v>328</v>
      </c>
      <c r="F411" s="3" t="s">
        <v>1240</v>
      </c>
      <c r="G411" s="3" t="s">
        <v>1566</v>
      </c>
      <c r="H411" s="2" t="str">
        <f>HYPERLINK("https://ovidsp.ovid.com/ovidweb.cgi?T=JS&amp;NEWS=n&amp;CSC=Y&amp;PAGE=toc&amp;D=ovft&amp;AN=00132583-000000000-00000","https://ovidsp.ovid.com/ovidweb.cgi?T=JS&amp;NEWS=n&amp;CSC=Y&amp;PAGE=toc&amp;D=ovft&amp;AN=00132583-000000000-00000")</f>
        <v>https://ovidsp.ovid.com/ovidweb.cgi?T=JS&amp;NEWS=n&amp;CSC=Y&amp;PAGE=toc&amp;D=ovft&amp;AN=00132583-000000000-00000</v>
      </c>
    </row>
    <row r="412" spans="1:8" ht="24.6" customHeight="1" x14ac:dyDescent="0.3">
      <c r="A412" s="1">
        <v>406</v>
      </c>
      <c r="B412" s="2" t="s">
        <v>1233</v>
      </c>
      <c r="C412" s="2" t="s">
        <v>918</v>
      </c>
      <c r="D412" s="2" t="s">
        <v>499</v>
      </c>
      <c r="E412" s="3" t="s">
        <v>329</v>
      </c>
      <c r="F412" s="3" t="s">
        <v>1436</v>
      </c>
      <c r="G412" s="3" t="s">
        <v>1583</v>
      </c>
      <c r="H412" s="2" t="str">
        <f>HYPERLINK("https://ovidsp.ovid.com/ovidweb.cgi?T=JS&amp;NEWS=n&amp;CSC=Y&amp;PAGE=toc&amp;D=ovft&amp;AN=00130478-000000000-00000","https://ovidsp.ovid.com/ovidweb.cgi?T=JS&amp;NEWS=n&amp;CSC=Y&amp;PAGE=toc&amp;D=ovft&amp;AN=00130478-000000000-00000")</f>
        <v>https://ovidsp.ovid.com/ovidweb.cgi?T=JS&amp;NEWS=n&amp;CSC=Y&amp;PAGE=toc&amp;D=ovft&amp;AN=00130478-000000000-00000</v>
      </c>
    </row>
    <row r="413" spans="1:8" ht="24.6" customHeight="1" x14ac:dyDescent="0.3">
      <c r="A413" s="1">
        <v>407</v>
      </c>
      <c r="B413" s="2" t="s">
        <v>1233</v>
      </c>
      <c r="C413" s="2" t="s">
        <v>919</v>
      </c>
      <c r="D413" s="2" t="s">
        <v>1193</v>
      </c>
      <c r="E413" s="3" t="s">
        <v>330</v>
      </c>
      <c r="F413" s="3" t="s">
        <v>1473</v>
      </c>
      <c r="G413" s="3" t="s">
        <v>1583</v>
      </c>
      <c r="H413" s="2" t="str">
        <f>HYPERLINK("https://ovidsp.ovid.com/ovidweb.cgi?T=JS&amp;NEWS=n&amp;CSC=Y&amp;PAGE=toc&amp;D=ovft&amp;AN=00006565-000000000-00000","https://ovidsp.ovid.com/ovidweb.cgi?T=JS&amp;NEWS=n&amp;CSC=Y&amp;PAGE=toc&amp;D=ovft&amp;AN=00006565-000000000-00000")</f>
        <v>https://ovidsp.ovid.com/ovidweb.cgi?T=JS&amp;NEWS=n&amp;CSC=Y&amp;PAGE=toc&amp;D=ovft&amp;AN=00006565-000000000-00000</v>
      </c>
    </row>
    <row r="414" spans="1:8" ht="24.6" customHeight="1" x14ac:dyDescent="0.3">
      <c r="A414" s="1">
        <v>408</v>
      </c>
      <c r="B414" s="2" t="s">
        <v>1233</v>
      </c>
      <c r="C414" s="2" t="s">
        <v>920</v>
      </c>
      <c r="D414" s="2" t="s">
        <v>1194</v>
      </c>
      <c r="E414" s="3" t="s">
        <v>331</v>
      </c>
      <c r="F414" s="3" t="s">
        <v>1394</v>
      </c>
      <c r="G414" s="3" t="s">
        <v>1567</v>
      </c>
      <c r="H414" s="2" t="str">
        <f>HYPERLINK("https://ovidsp.ovid.com/ovidweb.cgi?T=JS&amp;NEWS=n&amp;CSC=Y&amp;PAGE=toc&amp;D=ovft&amp;AN=01271215-000000000-00000","https://ovidsp.ovid.com/ovidweb.cgi?T=JS&amp;NEWS=n&amp;CSC=Y&amp;PAGE=toc&amp;D=ovft&amp;AN=01271215-000000000-00000")</f>
        <v>https://ovidsp.ovid.com/ovidweb.cgi?T=JS&amp;NEWS=n&amp;CSC=Y&amp;PAGE=toc&amp;D=ovft&amp;AN=01271215-000000000-00000</v>
      </c>
    </row>
    <row r="415" spans="1:8" ht="24.6" customHeight="1" x14ac:dyDescent="0.3">
      <c r="A415" s="1">
        <v>409</v>
      </c>
      <c r="B415" s="2" t="s">
        <v>1233</v>
      </c>
      <c r="C415" s="2" t="s">
        <v>921</v>
      </c>
      <c r="D415" s="2" t="s">
        <v>499</v>
      </c>
      <c r="E415" s="3" t="s">
        <v>332</v>
      </c>
      <c r="F415" s="3" t="s">
        <v>1252</v>
      </c>
      <c r="G415" s="3" t="s">
        <v>1583</v>
      </c>
      <c r="H415" s="2" t="str">
        <f>HYPERLINK("https://ovidsp.ovid.com/ovidweb.cgi?T=JS&amp;NEWS=n&amp;CSC=Y&amp;PAGE=toc&amp;D=ovft&amp;AN=00006454-000000000-00000","https://ovidsp.ovid.com/ovidweb.cgi?T=JS&amp;NEWS=n&amp;CSC=Y&amp;PAGE=toc&amp;D=ovft&amp;AN=00006454-000000000-00000")</f>
        <v>https://ovidsp.ovid.com/ovidweb.cgi?T=JS&amp;NEWS=n&amp;CSC=Y&amp;PAGE=toc&amp;D=ovft&amp;AN=00006454-000000000-00000</v>
      </c>
    </row>
    <row r="416" spans="1:8" ht="24.6" customHeight="1" x14ac:dyDescent="0.3">
      <c r="A416" s="1">
        <v>410</v>
      </c>
      <c r="B416" s="2" t="s">
        <v>1233</v>
      </c>
      <c r="C416" s="2" t="s">
        <v>922</v>
      </c>
      <c r="D416" s="2" t="s">
        <v>499</v>
      </c>
      <c r="E416" s="3" t="s">
        <v>333</v>
      </c>
      <c r="F416" s="3" t="s">
        <v>1474</v>
      </c>
      <c r="G416" s="3" t="s">
        <v>1583</v>
      </c>
      <c r="H416" s="2" t="str">
        <f>HYPERLINK("https://ovidsp.ovid.com/ovidweb.cgi?T=JS&amp;NEWS=n&amp;CSC=Y&amp;PAGE=toc&amp;D=ovft&amp;AN=00001577-000000000-00000","https://ovidsp.ovid.com/ovidweb.cgi?T=JS&amp;NEWS=n&amp;CSC=Y&amp;PAGE=toc&amp;D=ovft&amp;AN=00001577-000000000-00000")</f>
        <v>https://ovidsp.ovid.com/ovidweb.cgi?T=JS&amp;NEWS=n&amp;CSC=Y&amp;PAGE=toc&amp;D=ovft&amp;AN=00001577-000000000-00000</v>
      </c>
    </row>
    <row r="417" spans="1:8" ht="24.6" customHeight="1" x14ac:dyDescent="0.3">
      <c r="A417" s="1">
        <v>411</v>
      </c>
      <c r="B417" s="2" t="s">
        <v>1233</v>
      </c>
      <c r="C417" s="2" t="s">
        <v>923</v>
      </c>
      <c r="D417" s="2" t="s">
        <v>923</v>
      </c>
      <c r="E417" s="3" t="s">
        <v>334</v>
      </c>
      <c r="F417" s="3" t="s">
        <v>1361</v>
      </c>
      <c r="G417" s="3" t="s">
        <v>1583</v>
      </c>
      <c r="H417" s="2" t="str">
        <f>HYPERLINK("https://ovidsp.ovid.com/ovidweb.cgi?T=JS&amp;NEWS=n&amp;CSC=Y&amp;PAGE=toc&amp;D=ovft&amp;AN=01949578-000000000-00000","https://ovidsp.ovid.com/ovidweb.cgi?T=JS&amp;NEWS=n&amp;CSC=Y&amp;PAGE=toc&amp;D=ovft&amp;AN=01949578-000000000-00000")</f>
        <v>https://ovidsp.ovid.com/ovidweb.cgi?T=JS&amp;NEWS=n&amp;CSC=Y&amp;PAGE=toc&amp;D=ovft&amp;AN=01949578-000000000-00000</v>
      </c>
    </row>
    <row r="418" spans="1:8" ht="24.6" customHeight="1" x14ac:dyDescent="0.3">
      <c r="A418" s="1">
        <v>412</v>
      </c>
      <c r="B418" s="2" t="s">
        <v>1233</v>
      </c>
      <c r="C418" s="2" t="s">
        <v>924</v>
      </c>
      <c r="D418" s="2" t="s">
        <v>1195</v>
      </c>
      <c r="E418" s="3" t="s">
        <v>335</v>
      </c>
      <c r="F418" s="3" t="s">
        <v>1344</v>
      </c>
      <c r="G418" s="3" t="s">
        <v>1568</v>
      </c>
      <c r="H418" s="2" t="str">
        <f>HYPERLINK("https://ovidsp.ovid.com/ovidweb.cgi?T=JS&amp;NEWS=n&amp;CSC=Y&amp;PAGE=toc&amp;D=ovft&amp;AN=00008571-000000000-00000","https://ovidsp.ovid.com/ovidweb.cgi?T=JS&amp;NEWS=n&amp;CSC=Y&amp;PAGE=toc&amp;D=ovft&amp;AN=00008571-000000000-00000")</f>
        <v>https://ovidsp.ovid.com/ovidweb.cgi?T=JS&amp;NEWS=n&amp;CSC=Y&amp;PAGE=toc&amp;D=ovft&amp;AN=00008571-000000000-00000</v>
      </c>
    </row>
    <row r="419" spans="1:8" ht="24.6" customHeight="1" x14ac:dyDescent="0.3">
      <c r="A419" s="1">
        <v>413</v>
      </c>
      <c r="B419" s="2" t="s">
        <v>1233</v>
      </c>
      <c r="C419" s="2" t="s">
        <v>925</v>
      </c>
      <c r="D419" s="2" t="s">
        <v>499</v>
      </c>
      <c r="E419" s="3" t="s">
        <v>336</v>
      </c>
      <c r="F419" s="3" t="s">
        <v>1319</v>
      </c>
      <c r="G419" s="3" t="s">
        <v>1583</v>
      </c>
      <c r="H419" s="2" t="str">
        <f>HYPERLINK("https://ovidsp.ovid.com/ovidweb.cgi?T=JS&amp;NEWS=n&amp;CSC=Y&amp;PAGE=toc&amp;D=ovft&amp;AN=01213011-000000000-00000","https://ovidsp.ovid.com/ovidweb.cgi?T=JS&amp;NEWS=n&amp;CSC=Y&amp;PAGE=toc&amp;D=ovft&amp;AN=01213011-000000000-00000")</f>
        <v>https://ovidsp.ovid.com/ovidweb.cgi?T=JS&amp;NEWS=n&amp;CSC=Y&amp;PAGE=toc&amp;D=ovft&amp;AN=01213011-000000000-00000</v>
      </c>
    </row>
    <row r="420" spans="1:8" ht="24.6" customHeight="1" x14ac:dyDescent="0.3">
      <c r="A420" s="1">
        <v>414</v>
      </c>
      <c r="B420" s="2" t="s">
        <v>1233</v>
      </c>
      <c r="C420" s="2" t="s">
        <v>926</v>
      </c>
      <c r="D420" s="2" t="s">
        <v>499</v>
      </c>
      <c r="E420" s="3" t="s">
        <v>337</v>
      </c>
      <c r="F420" s="3" t="s">
        <v>1475</v>
      </c>
      <c r="G420" s="3" t="s">
        <v>1583</v>
      </c>
      <c r="H420" s="2" t="str">
        <f>HYPERLINK("https://ovidsp.ovid.com/ovidweb.cgi?T=JS&amp;NEWS=n&amp;CSC=Y&amp;PAGE=toc&amp;D=ovft&amp;AN=00006534-000000000-00000","https://ovidsp.ovid.com/ovidweb.cgi?T=JS&amp;NEWS=n&amp;CSC=Y&amp;PAGE=toc&amp;D=ovft&amp;AN=00006534-000000000-00000")</f>
        <v>https://ovidsp.ovid.com/ovidweb.cgi?T=JS&amp;NEWS=n&amp;CSC=Y&amp;PAGE=toc&amp;D=ovft&amp;AN=00006534-000000000-00000</v>
      </c>
    </row>
    <row r="421" spans="1:8" ht="24.6" customHeight="1" x14ac:dyDescent="0.3">
      <c r="A421" s="1">
        <v>415</v>
      </c>
      <c r="B421" s="2" t="s">
        <v>1233</v>
      </c>
      <c r="C421" s="2" t="s">
        <v>927</v>
      </c>
      <c r="D421" s="2" t="s">
        <v>499</v>
      </c>
      <c r="E421" s="3" t="s">
        <v>338</v>
      </c>
      <c r="F421" s="3" t="s">
        <v>1476</v>
      </c>
      <c r="G421" s="3" t="s">
        <v>1583</v>
      </c>
      <c r="H421" s="2" t="str">
        <f>HYPERLINK("https://ovidsp.ovid.com/ovidweb.cgi?T=JS&amp;NEWS=n&amp;CSC=Y&amp;PAGE=toc&amp;D=ovft&amp;AN=02272668-000000000-00000","https://ovidsp.ovid.com/ovidweb.cgi?T=JS&amp;NEWS=n&amp;CSC=Y&amp;PAGE=toc&amp;D=ovft&amp;AN=02272668-000000000-00000")</f>
        <v>https://ovidsp.ovid.com/ovidweb.cgi?T=JS&amp;NEWS=n&amp;CSC=Y&amp;PAGE=toc&amp;D=ovft&amp;AN=02272668-000000000-00000</v>
      </c>
    </row>
    <row r="422" spans="1:8" ht="24.6" customHeight="1" x14ac:dyDescent="0.3">
      <c r="A422" s="1">
        <v>416</v>
      </c>
      <c r="B422" s="2" t="s">
        <v>1233</v>
      </c>
      <c r="C422" s="2" t="s">
        <v>928</v>
      </c>
      <c r="D422" s="2" t="s">
        <v>1196</v>
      </c>
      <c r="E422" s="3" t="s">
        <v>339</v>
      </c>
      <c r="F422" s="3" t="s">
        <v>1477</v>
      </c>
      <c r="G422" s="3" t="s">
        <v>1569</v>
      </c>
      <c r="H422" s="2" t="str">
        <f>HYPERLINK("https://ovidsp.ovid.com/ovidweb.cgi?T=JS&amp;NEWS=n&amp;CSC=Y&amp;PAGE=toc&amp;D=ovft&amp;AN=00739888-000000000-00000","https://ovidsp.ovid.com/ovidweb.cgi?T=JS&amp;NEWS=n&amp;CSC=Y&amp;PAGE=toc&amp;D=ovft&amp;AN=00739888-000000000-00000")</f>
        <v>https://ovidsp.ovid.com/ovidweb.cgi?T=JS&amp;NEWS=n&amp;CSC=Y&amp;PAGE=toc&amp;D=ovft&amp;AN=00739888-000000000-00000</v>
      </c>
    </row>
    <row r="423" spans="1:8" ht="24.6" customHeight="1" x14ac:dyDescent="0.3">
      <c r="A423" s="1">
        <v>417</v>
      </c>
      <c r="B423" s="2" t="s">
        <v>1233</v>
      </c>
      <c r="C423" s="2" t="s">
        <v>499</v>
      </c>
      <c r="D423" s="2" t="s">
        <v>571</v>
      </c>
      <c r="E423" s="3" t="s">
        <v>340</v>
      </c>
      <c r="F423" s="3" t="s">
        <v>1360</v>
      </c>
      <c r="G423" s="3" t="s">
        <v>1583</v>
      </c>
      <c r="H423" s="2" t="str">
        <f>HYPERLINK("https://ovidsp.ovid.com/ovidweb.cgi?T=JS&amp;NEWS=n&amp;CSC=Y&amp;PAGE=toc&amp;D=ovft&amp;AN=01720096-000000000-00000","https://ovidsp.ovid.com/ovidweb.cgi?T=JS&amp;NEWS=n&amp;CSC=Y&amp;PAGE=toc&amp;D=ovft&amp;AN=01720096-000000000-00000")</f>
        <v>https://ovidsp.ovid.com/ovidweb.cgi?T=JS&amp;NEWS=n&amp;CSC=Y&amp;PAGE=toc&amp;D=ovft&amp;AN=01720096-000000000-00000</v>
      </c>
    </row>
    <row r="424" spans="1:8" ht="24.6" customHeight="1" x14ac:dyDescent="0.3">
      <c r="A424" s="1">
        <v>418</v>
      </c>
      <c r="B424" s="2" t="s">
        <v>1233</v>
      </c>
      <c r="C424" s="2" t="s">
        <v>929</v>
      </c>
      <c r="D424" s="2" t="s">
        <v>1197</v>
      </c>
      <c r="E424" s="3" t="s">
        <v>341</v>
      </c>
      <c r="F424" s="3" t="s">
        <v>1349</v>
      </c>
      <c r="G424" s="3" t="s">
        <v>1570</v>
      </c>
      <c r="H424" s="2" t="str">
        <f>HYPERLINK("https://ovidsp.ovid.com/ovidweb.cgi?T=JS&amp;NEWS=n&amp;CSC=Y&amp;PAGE=toc&amp;D=ovft&amp;AN=00182634-000000000-00000","https://ovidsp.ovid.com/ovidweb.cgi?T=JS&amp;NEWS=n&amp;CSC=Y&amp;PAGE=toc&amp;D=ovft&amp;AN=00182634-000000000-00000")</f>
        <v>https://ovidsp.ovid.com/ovidweb.cgi?T=JS&amp;NEWS=n&amp;CSC=Y&amp;PAGE=toc&amp;D=ovft&amp;AN=00182634-000000000-00000</v>
      </c>
    </row>
    <row r="425" spans="1:8" ht="24.6" customHeight="1" x14ac:dyDescent="0.3">
      <c r="A425" s="1">
        <v>419</v>
      </c>
      <c r="B425" s="2" t="s">
        <v>1233</v>
      </c>
      <c r="C425" s="2" t="s">
        <v>930</v>
      </c>
      <c r="D425" s="2" t="s">
        <v>1198</v>
      </c>
      <c r="E425" s="3" t="s">
        <v>342</v>
      </c>
      <c r="F425" s="3" t="s">
        <v>1478</v>
      </c>
      <c r="G425" s="3" t="s">
        <v>1571</v>
      </c>
      <c r="H425" s="2" t="str">
        <f>HYPERLINK("https://ovidsp.ovid.com/ovidweb.cgi?T=JS&amp;NEWS=n&amp;CSC=Y&amp;PAGE=toc&amp;D=ovft&amp;AN=00006527-000000000-00000","https://ovidsp.ovid.com/ovidweb.cgi?T=JS&amp;NEWS=n&amp;CSC=Y&amp;PAGE=toc&amp;D=ovft&amp;AN=00006527-000000000-00000")</f>
        <v>https://ovidsp.ovid.com/ovidweb.cgi?T=JS&amp;NEWS=n&amp;CSC=Y&amp;PAGE=toc&amp;D=ovft&amp;AN=00006527-000000000-00000</v>
      </c>
    </row>
    <row r="426" spans="1:8" ht="24.6" customHeight="1" x14ac:dyDescent="0.3">
      <c r="A426" s="1">
        <v>420</v>
      </c>
      <c r="B426" s="2" t="s">
        <v>1233</v>
      </c>
      <c r="C426" s="2" t="s">
        <v>931</v>
      </c>
      <c r="D426" s="2" t="s">
        <v>1199</v>
      </c>
      <c r="E426" s="3" t="s">
        <v>343</v>
      </c>
      <c r="F426" s="3" t="s">
        <v>1300</v>
      </c>
      <c r="G426" s="3" t="s">
        <v>1433</v>
      </c>
      <c r="H426" s="2" t="str">
        <f>HYPERLINK("https://ovidsp.ovid.com/ovidweb.cgi?T=JS&amp;NEWS=n&amp;CSC=Y&amp;PAGE=toc&amp;D=ovft&amp;AN=00134384-000000000-00000","https://ovidsp.ovid.com/ovidweb.cgi?T=JS&amp;NEWS=n&amp;CSC=Y&amp;PAGE=toc&amp;D=ovft&amp;AN=00134384-000000000-00000")</f>
        <v>https://ovidsp.ovid.com/ovidweb.cgi?T=JS&amp;NEWS=n&amp;CSC=Y&amp;PAGE=toc&amp;D=ovft&amp;AN=00134384-000000000-00000</v>
      </c>
    </row>
    <row r="427" spans="1:8" ht="24.6" customHeight="1" x14ac:dyDescent="0.3">
      <c r="A427" s="1">
        <v>421</v>
      </c>
      <c r="B427" s="2" t="s">
        <v>1233</v>
      </c>
      <c r="C427" s="2" t="s">
        <v>499</v>
      </c>
      <c r="D427" s="2" t="s">
        <v>572</v>
      </c>
      <c r="E427" s="3" t="s">
        <v>344</v>
      </c>
      <c r="F427" s="3" t="s">
        <v>1479</v>
      </c>
      <c r="G427" s="3" t="s">
        <v>1583</v>
      </c>
      <c r="H427" s="2" t="str">
        <f>HYPERLINK("https://ovidsp.ovid.com/ovidweb.cgi?T=JS&amp;NEWS=n&amp;CSC=Y&amp;PAGE=toc&amp;D=ovft&amp;AN=02054639-000000000-00000","https://ovidsp.ovid.com/ovidweb.cgi?T=JS&amp;NEWS=n&amp;CSC=Y&amp;PAGE=toc&amp;D=ovft&amp;AN=02054639-000000000-00000")</f>
        <v>https://ovidsp.ovid.com/ovidweb.cgi?T=JS&amp;NEWS=n&amp;CSC=Y&amp;PAGE=toc&amp;D=ovft&amp;AN=02054639-000000000-00000</v>
      </c>
    </row>
    <row r="428" spans="1:8" ht="24.6" customHeight="1" x14ac:dyDescent="0.3">
      <c r="A428" s="1">
        <v>422</v>
      </c>
      <c r="B428" s="2" t="s">
        <v>1233</v>
      </c>
      <c r="C428" s="2" t="s">
        <v>932</v>
      </c>
      <c r="D428" s="2" t="s">
        <v>1200</v>
      </c>
      <c r="E428" s="3" t="s">
        <v>345</v>
      </c>
      <c r="F428" s="3" t="s">
        <v>1480</v>
      </c>
      <c r="G428" s="3" t="s">
        <v>1572</v>
      </c>
      <c r="H428" s="2" t="str">
        <f>HYPERLINK("https://ovidsp.ovid.com/ovidweb.cgi?T=JS&amp;NEWS=n&amp;CSC=Y&amp;PAGE=toc&amp;D=ovft&amp;AN=00256406-000000000-00000","https://ovidsp.ovid.com/ovidweb.cgi?T=JS&amp;NEWS=n&amp;CSC=Y&amp;PAGE=toc&amp;D=ovft&amp;AN=00256406-000000000-00000")</f>
        <v>https://ovidsp.ovid.com/ovidweb.cgi?T=JS&amp;NEWS=n&amp;CSC=Y&amp;PAGE=toc&amp;D=ovft&amp;AN=00256406-000000000-00000</v>
      </c>
    </row>
    <row r="429" spans="1:8" ht="24.6" customHeight="1" x14ac:dyDescent="0.3">
      <c r="A429" s="1">
        <v>423</v>
      </c>
      <c r="B429" s="2" t="s">
        <v>1233</v>
      </c>
      <c r="C429" s="2" t="s">
        <v>499</v>
      </c>
      <c r="D429" s="2" t="s">
        <v>573</v>
      </c>
      <c r="E429" s="3" t="s">
        <v>346</v>
      </c>
      <c r="F429" s="3" t="s">
        <v>1481</v>
      </c>
      <c r="G429" s="3" t="s">
        <v>1583</v>
      </c>
      <c r="H429" s="2" t="str">
        <f>HYPERLINK("https://ovidsp.ovid.com/ovidweb.cgi?T=JS&amp;NEWS=n&amp;CSC=Y&amp;PAGE=toc&amp;D=ovft&amp;AN=02272506-000000000-00000","https://ovidsp.ovid.com/ovidweb.cgi?T=JS&amp;NEWS=n&amp;CSC=Y&amp;PAGE=toc&amp;D=ovft&amp;AN=02272506-000000000-00000")</f>
        <v>https://ovidsp.ovid.com/ovidweb.cgi?T=JS&amp;NEWS=n&amp;CSC=Y&amp;PAGE=toc&amp;D=ovft&amp;AN=02272506-000000000-00000</v>
      </c>
    </row>
    <row r="430" spans="1:8" ht="24.6" customHeight="1" x14ac:dyDescent="0.3">
      <c r="A430" s="1">
        <v>424</v>
      </c>
      <c r="B430" s="2" t="s">
        <v>1233</v>
      </c>
      <c r="C430" s="2" t="s">
        <v>933</v>
      </c>
      <c r="D430" s="2" t="s">
        <v>499</v>
      </c>
      <c r="E430" s="3" t="s">
        <v>347</v>
      </c>
      <c r="F430" s="3" t="s">
        <v>1399</v>
      </c>
      <c r="G430" s="3" t="s">
        <v>1583</v>
      </c>
      <c r="H430" s="2" t="str">
        <f>HYPERLINK("https://ovidsp.ovid.com/ovidweb.cgi?T=JS&amp;NEWS=n&amp;CSC=Y&amp;PAGE=toc&amp;D=ovft&amp;AN=01269241-000000000-00000","https://ovidsp.ovid.com/ovidweb.cgi?T=JS&amp;NEWS=n&amp;CSC=Y&amp;PAGE=toc&amp;D=ovft&amp;AN=01269241-000000000-00000")</f>
        <v>https://ovidsp.ovid.com/ovidweb.cgi?T=JS&amp;NEWS=n&amp;CSC=Y&amp;PAGE=toc&amp;D=ovft&amp;AN=01269241-000000000-00000</v>
      </c>
    </row>
    <row r="431" spans="1:8" ht="24.6" customHeight="1" x14ac:dyDescent="0.3">
      <c r="A431" s="1">
        <v>425</v>
      </c>
      <c r="B431" s="2" t="s">
        <v>1233</v>
      </c>
      <c r="C431" s="2" t="s">
        <v>934</v>
      </c>
      <c r="D431" s="2" t="s">
        <v>934</v>
      </c>
      <c r="E431" s="3" t="s">
        <v>348</v>
      </c>
      <c r="F431" s="3" t="s">
        <v>1482</v>
      </c>
      <c r="G431" s="3" t="s">
        <v>1573</v>
      </c>
      <c r="H431" s="2" t="str">
        <f>HYPERLINK("https://ovidsp.ovid.com/ovidweb.cgi?T=JS&amp;NEWS=n&amp;CSC=Y&amp;PAGE=toc&amp;D=ovft&amp;AN=01960908-000000000-00000","https://ovidsp.ovid.com/ovidweb.cgi?T=JS&amp;NEWS=n&amp;CSC=Y&amp;PAGE=toc&amp;D=ovft&amp;AN=01960908-000000000-00000")</f>
        <v>https://ovidsp.ovid.com/ovidweb.cgi?T=JS&amp;NEWS=n&amp;CSC=Y&amp;PAGE=toc&amp;D=ovft&amp;AN=01960908-000000000-00000</v>
      </c>
    </row>
    <row r="432" spans="1:8" ht="24.6" customHeight="1" x14ac:dyDescent="0.3">
      <c r="A432" s="1">
        <v>426</v>
      </c>
      <c r="B432" s="2" t="s">
        <v>1233</v>
      </c>
      <c r="C432" s="2" t="s">
        <v>935</v>
      </c>
      <c r="D432" s="2" t="s">
        <v>1201</v>
      </c>
      <c r="E432" s="3" t="s">
        <v>349</v>
      </c>
      <c r="F432" s="3" t="s">
        <v>1377</v>
      </c>
      <c r="G432" s="3" t="s">
        <v>1583</v>
      </c>
      <c r="H432" s="2" t="str">
        <f>HYPERLINK("https://ovidsp.ovid.com/ovidweb.cgi?T=JS&amp;NEWS=n&amp;CSC=Y&amp;PAGE=toc&amp;D=ovft&amp;AN=00006479-000000000-00000","https://ovidsp.ovid.com/ovidweb.cgi?T=JS&amp;NEWS=n&amp;CSC=Y&amp;PAGE=toc&amp;D=ovft&amp;AN=00006479-000000000-00000")</f>
        <v>https://ovidsp.ovid.com/ovidweb.cgi?T=JS&amp;NEWS=n&amp;CSC=Y&amp;PAGE=toc&amp;D=ovft&amp;AN=00006479-000000000-00000</v>
      </c>
    </row>
    <row r="433" spans="1:8" ht="24.6" customHeight="1" x14ac:dyDescent="0.3">
      <c r="A433" s="1">
        <v>427</v>
      </c>
      <c r="B433" s="2" t="s">
        <v>1233</v>
      </c>
      <c r="C433" s="2" t="s">
        <v>936</v>
      </c>
      <c r="D433" s="2" t="s">
        <v>499</v>
      </c>
      <c r="E433" s="3" t="s">
        <v>350</v>
      </c>
      <c r="F433" s="3" t="s">
        <v>1320</v>
      </c>
      <c r="G433" s="3" t="s">
        <v>1583</v>
      </c>
      <c r="H433" s="2" t="str">
        <f>HYPERLINK("https://ovidsp.ovid.com/ovidweb.cgi?T=JS&amp;NEWS=n&amp;CSC=Y&amp;PAGE=toc&amp;D=ovft&amp;AN=00041444-000000000-00000","https://ovidsp.ovid.com/ovidweb.cgi?T=JS&amp;NEWS=n&amp;CSC=Y&amp;PAGE=toc&amp;D=ovft&amp;AN=00041444-000000000-00000")</f>
        <v>https://ovidsp.ovid.com/ovidweb.cgi?T=JS&amp;NEWS=n&amp;CSC=Y&amp;PAGE=toc&amp;D=ovft&amp;AN=00041444-000000000-00000</v>
      </c>
    </row>
    <row r="434" spans="1:8" ht="24.6" customHeight="1" x14ac:dyDescent="0.3">
      <c r="A434" s="1">
        <v>428</v>
      </c>
      <c r="B434" s="2" t="s">
        <v>1233</v>
      </c>
      <c r="C434" s="2" t="s">
        <v>937</v>
      </c>
      <c r="D434" s="2" t="s">
        <v>1202</v>
      </c>
      <c r="E434" s="3" t="s">
        <v>351</v>
      </c>
      <c r="F434" s="3" t="s">
        <v>1483</v>
      </c>
      <c r="G434" s="3" t="s">
        <v>1424</v>
      </c>
      <c r="H434" s="2" t="str">
        <f>HYPERLINK("https://ovidsp.ovid.com/ovidweb.cgi?T=JS&amp;NEWS=n&amp;CSC=Y&amp;PAGE=toc&amp;D=ovft&amp;AN=01300408-000000000-00000","https://ovidsp.ovid.com/ovidweb.cgi?T=JS&amp;NEWS=n&amp;CSC=Y&amp;PAGE=toc&amp;D=ovft&amp;AN=01300408-000000000-00000")</f>
        <v>https://ovidsp.ovid.com/ovidweb.cgi?T=JS&amp;NEWS=n&amp;CSC=Y&amp;PAGE=toc&amp;D=ovft&amp;AN=01300408-000000000-00000</v>
      </c>
    </row>
    <row r="435" spans="1:8" ht="24.6" customHeight="1" x14ac:dyDescent="0.3">
      <c r="A435" s="1">
        <v>429</v>
      </c>
      <c r="B435" s="2" t="s">
        <v>1233</v>
      </c>
      <c r="C435" s="2" t="s">
        <v>938</v>
      </c>
      <c r="D435" s="2" t="s">
        <v>1203</v>
      </c>
      <c r="E435" s="3" t="s">
        <v>352</v>
      </c>
      <c r="F435" s="3" t="s">
        <v>1484</v>
      </c>
      <c r="G435" s="3" t="s">
        <v>1583</v>
      </c>
      <c r="H435" s="2" t="str">
        <f>HYPERLINK("https://ovidsp.ovid.com/ovidweb.cgi?T=JS&amp;NEWS=n&amp;CSC=Y&amp;PAGE=toc&amp;D=ovft&amp;AN=00006842-000000000-00000","https://ovidsp.ovid.com/ovidweb.cgi?T=JS&amp;NEWS=n&amp;CSC=Y&amp;PAGE=toc&amp;D=ovft&amp;AN=00006842-000000000-00000")</f>
        <v>https://ovidsp.ovid.com/ovidweb.cgi?T=JS&amp;NEWS=n&amp;CSC=Y&amp;PAGE=toc&amp;D=ovft&amp;AN=00006842-000000000-00000</v>
      </c>
    </row>
    <row r="436" spans="1:8" ht="24.6" customHeight="1" x14ac:dyDescent="0.3">
      <c r="A436" s="1">
        <v>430</v>
      </c>
      <c r="B436" s="2" t="s">
        <v>1233</v>
      </c>
      <c r="C436" s="2" t="s">
        <v>939</v>
      </c>
      <c r="D436" s="2" t="s">
        <v>499</v>
      </c>
      <c r="E436" s="3" t="s">
        <v>353</v>
      </c>
      <c r="F436" s="3" t="s">
        <v>1246</v>
      </c>
      <c r="G436" s="3" t="s">
        <v>1583</v>
      </c>
      <c r="H436" s="2" t="str">
        <f>HYPERLINK("https://ovidsp.ovid.com/ovidweb.cgi?T=JS&amp;NEWS=n&amp;CSC=Y&amp;PAGE=toc&amp;D=ovft&amp;AN=00019514-000000000-00000","https://ovidsp.ovid.com/ovidweb.cgi?T=JS&amp;NEWS=n&amp;CSC=Y&amp;PAGE=toc&amp;D=ovft&amp;AN=00019514-000000000-00000")</f>
        <v>https://ovidsp.ovid.com/ovidweb.cgi?T=JS&amp;NEWS=n&amp;CSC=Y&amp;PAGE=toc&amp;D=ovft&amp;AN=00019514-000000000-00000</v>
      </c>
    </row>
    <row r="437" spans="1:8" ht="24.6" customHeight="1" x14ac:dyDescent="0.3">
      <c r="A437" s="1">
        <v>431</v>
      </c>
      <c r="B437" s="2" t="s">
        <v>1233</v>
      </c>
      <c r="C437" s="2" t="s">
        <v>940</v>
      </c>
      <c r="D437" s="2" t="s">
        <v>499</v>
      </c>
      <c r="E437" s="3" t="s">
        <v>354</v>
      </c>
      <c r="F437" s="3" t="s">
        <v>1240</v>
      </c>
      <c r="G437" s="3" t="s">
        <v>1523</v>
      </c>
      <c r="H437" s="2" t="str">
        <f>HYPERLINK("https://ovidsp.ovid.com/ovidweb.cgi?T=JS&amp;NEWS=n&amp;CSC=Y&amp;PAGE=toc&amp;D=ovft&amp;AN=00132986-000000000-00000","https://ovidsp.ovid.com/ovidweb.cgi?T=JS&amp;NEWS=n&amp;CSC=Y&amp;PAGE=toc&amp;D=ovft&amp;AN=00132986-000000000-00000")</f>
        <v>https://ovidsp.ovid.com/ovidweb.cgi?T=JS&amp;NEWS=n&amp;CSC=Y&amp;PAGE=toc&amp;D=ovft&amp;AN=00132986-000000000-00000</v>
      </c>
    </row>
    <row r="438" spans="1:8" ht="24.6" customHeight="1" x14ac:dyDescent="0.3">
      <c r="A438" s="1">
        <v>432</v>
      </c>
      <c r="B438" s="2" t="s">
        <v>1233</v>
      </c>
      <c r="C438" s="2" t="s">
        <v>941</v>
      </c>
      <c r="D438" s="2" t="s">
        <v>499</v>
      </c>
      <c r="E438" s="3" t="s">
        <v>355</v>
      </c>
      <c r="F438" s="3" t="s">
        <v>1485</v>
      </c>
      <c r="G438" s="3" t="s">
        <v>1583</v>
      </c>
      <c r="H438" s="2" t="str">
        <f>HYPERLINK("https://ovidsp.ovid.com/ovidweb.cgi?T=JS&amp;NEWS=n&amp;CSC=Y&amp;PAGE=toc&amp;D=ovft&amp;AN=00006939-000000000-00000","https://ovidsp.ovid.com/ovidweb.cgi?T=JS&amp;NEWS=n&amp;CSC=Y&amp;PAGE=toc&amp;D=ovft&amp;AN=00006939-000000000-00000")</f>
        <v>https://ovidsp.ovid.com/ovidweb.cgi?T=JS&amp;NEWS=n&amp;CSC=Y&amp;PAGE=toc&amp;D=ovft&amp;AN=00006939-000000000-00000</v>
      </c>
    </row>
    <row r="439" spans="1:8" ht="24.6" customHeight="1" x14ac:dyDescent="0.3">
      <c r="A439" s="1">
        <v>433</v>
      </c>
      <c r="B439" s="2" t="s">
        <v>1233</v>
      </c>
      <c r="C439" s="2" t="s">
        <v>942</v>
      </c>
      <c r="D439" s="2" t="s">
        <v>499</v>
      </c>
      <c r="E439" s="3" t="s">
        <v>356</v>
      </c>
      <c r="F439" s="3" t="s">
        <v>1486</v>
      </c>
      <c r="G439" s="3" t="s">
        <v>1583</v>
      </c>
      <c r="H439" s="2" t="str">
        <f>HYPERLINK("https://ovidsp.ovid.com/ovidweb.cgi?T=JS&amp;NEWS=n&amp;CSC=Y&amp;PAGE=toc&amp;D=ovft&amp;AN=01893697-000000000-00000","https://ovidsp.ovid.com/ovidweb.cgi?T=JS&amp;NEWS=n&amp;CSC=Y&amp;PAGE=toc&amp;D=ovft&amp;AN=01893697-000000000-00000")</f>
        <v>https://ovidsp.ovid.com/ovidweb.cgi?T=JS&amp;NEWS=n&amp;CSC=Y&amp;PAGE=toc&amp;D=ovft&amp;AN=01893697-000000000-00000</v>
      </c>
    </row>
    <row r="440" spans="1:8" ht="24.6" customHeight="1" x14ac:dyDescent="0.3">
      <c r="A440" s="1">
        <v>434</v>
      </c>
      <c r="B440" s="2" t="s">
        <v>1233</v>
      </c>
      <c r="C440" s="2" t="s">
        <v>943</v>
      </c>
      <c r="D440" s="2" t="s">
        <v>1204</v>
      </c>
      <c r="E440" s="3" t="s">
        <v>357</v>
      </c>
      <c r="F440" s="3" t="s">
        <v>1359</v>
      </c>
      <c r="G440" s="3" t="s">
        <v>1583</v>
      </c>
      <c r="H440" s="2" t="str">
        <f>HYPERLINK("https://ovidsp.ovid.com/ovidweb.cgi?T=JS&amp;NEWS=n&amp;CSC=Y&amp;PAGE=toc&amp;D=ovft&amp;AN=02114886-000000000-00000","https://ovidsp.ovid.com/ovidweb.cgi?T=JS&amp;NEWS=n&amp;CSC=Y&amp;PAGE=toc&amp;D=ovft&amp;AN=02114886-000000000-00000")</f>
        <v>https://ovidsp.ovid.com/ovidweb.cgi?T=JS&amp;NEWS=n&amp;CSC=Y&amp;PAGE=toc&amp;D=ovft&amp;AN=02114886-000000000-00000</v>
      </c>
    </row>
    <row r="441" spans="1:8" ht="24.6" customHeight="1" x14ac:dyDescent="0.3">
      <c r="A441" s="1">
        <v>435</v>
      </c>
      <c r="B441" s="2" t="s">
        <v>1233</v>
      </c>
      <c r="C441" s="2" t="s">
        <v>944</v>
      </c>
      <c r="D441" s="2" t="s">
        <v>499</v>
      </c>
      <c r="E441" s="3" t="s">
        <v>358</v>
      </c>
      <c r="F441" s="3" t="s">
        <v>1277</v>
      </c>
      <c r="G441" s="3" t="s">
        <v>1583</v>
      </c>
      <c r="H441" s="2" t="str">
        <f>HYPERLINK("https://ovidsp.ovid.com/ovidweb.cgi?T=JS&amp;NEWS=n&amp;CSC=Y&amp;PAGE=toc&amp;D=ovft&amp;AN=00006982-000000000-00000","https://ovidsp.ovid.com/ovidweb.cgi?T=JS&amp;NEWS=n&amp;CSC=Y&amp;PAGE=toc&amp;D=ovft&amp;AN=00006982-000000000-00000")</f>
        <v>https://ovidsp.ovid.com/ovidweb.cgi?T=JS&amp;NEWS=n&amp;CSC=Y&amp;PAGE=toc&amp;D=ovft&amp;AN=00006982-000000000-00000</v>
      </c>
    </row>
    <row r="442" spans="1:8" ht="24.6" customHeight="1" x14ac:dyDescent="0.3">
      <c r="A442" s="1">
        <v>436</v>
      </c>
      <c r="B442" s="2" t="s">
        <v>1233</v>
      </c>
      <c r="C442" s="2" t="s">
        <v>945</v>
      </c>
      <c r="D442" s="2" t="s">
        <v>499</v>
      </c>
      <c r="E442" s="3" t="s">
        <v>359</v>
      </c>
      <c r="F442" s="3" t="s">
        <v>1399</v>
      </c>
      <c r="G442" s="3" t="s">
        <v>1583</v>
      </c>
      <c r="H442" s="2" t="str">
        <f>HYPERLINK("https://ovidsp.ovid.com/ovidweb.cgi?T=JS&amp;NEWS=n&amp;CSC=Y&amp;PAGE=toc&amp;D=ovft&amp;AN=01271216-000000000-00000","https://ovidsp.ovid.com/ovidweb.cgi?T=JS&amp;NEWS=n&amp;CSC=Y&amp;PAGE=toc&amp;D=ovft&amp;AN=01271216-000000000-00000")</f>
        <v>https://ovidsp.ovid.com/ovidweb.cgi?T=JS&amp;NEWS=n&amp;CSC=Y&amp;PAGE=toc&amp;D=ovft&amp;AN=01271216-000000000-00000</v>
      </c>
    </row>
    <row r="443" spans="1:8" ht="24.6" customHeight="1" x14ac:dyDescent="0.3">
      <c r="A443" s="1">
        <v>437</v>
      </c>
      <c r="B443" s="2" t="s">
        <v>1233</v>
      </c>
      <c r="C443" s="2" t="s">
        <v>946</v>
      </c>
      <c r="D443" s="2" t="s">
        <v>1205</v>
      </c>
      <c r="E443" s="3" t="s">
        <v>360</v>
      </c>
      <c r="F443" s="3" t="s">
        <v>1481</v>
      </c>
      <c r="G443" s="3" t="s">
        <v>1583</v>
      </c>
      <c r="H443" s="2" t="str">
        <f>HYPERLINK("https://ovidsp.ovid.com/ovidweb.cgi?T=JS&amp;NEWS=n&amp;CSC=Y&amp;PAGE=toc&amp;D=ovft&amp;AN=02272794-000000000-00000","https://ovidsp.ovid.com/ovidweb.cgi?T=JS&amp;NEWS=n&amp;CSC=Y&amp;PAGE=toc&amp;D=ovft&amp;AN=02272794-000000000-00000")</f>
        <v>https://ovidsp.ovid.com/ovidweb.cgi?T=JS&amp;NEWS=n&amp;CSC=Y&amp;PAGE=toc&amp;D=ovft&amp;AN=02272794-000000000-00000</v>
      </c>
    </row>
    <row r="444" spans="1:8" ht="24.6" customHeight="1" x14ac:dyDescent="0.3">
      <c r="A444" s="1">
        <v>438</v>
      </c>
      <c r="B444" s="2" t="s">
        <v>1233</v>
      </c>
      <c r="C444" s="2" t="s">
        <v>947</v>
      </c>
      <c r="D444" s="2" t="s">
        <v>1206</v>
      </c>
      <c r="E444" s="3" t="s">
        <v>361</v>
      </c>
      <c r="F444" s="3" t="s">
        <v>1240</v>
      </c>
      <c r="G444" s="3" t="s">
        <v>1481</v>
      </c>
      <c r="H444" s="2" t="str">
        <f>HYPERLINK("https://ovidsp.ovid.com/ovidweb.cgi?T=JS&amp;NEWS=n&amp;CSC=Y&amp;PAGE=toc&amp;D=ovft&amp;AN=00013542-000000000-00000","https://ovidsp.ovid.com/ovidweb.cgi?T=JS&amp;NEWS=n&amp;CSC=Y&amp;PAGE=toc&amp;D=ovft&amp;AN=00013542-000000000-00000")</f>
        <v>https://ovidsp.ovid.com/ovidweb.cgi?T=JS&amp;NEWS=n&amp;CSC=Y&amp;PAGE=toc&amp;D=ovft&amp;AN=00013542-000000000-00000</v>
      </c>
    </row>
    <row r="445" spans="1:8" ht="24.6" customHeight="1" x14ac:dyDescent="0.3">
      <c r="A445" s="1">
        <v>439</v>
      </c>
      <c r="B445" s="2" t="s">
        <v>1233</v>
      </c>
      <c r="C445" s="2" t="s">
        <v>948</v>
      </c>
      <c r="D445" s="2" t="s">
        <v>1207</v>
      </c>
      <c r="E445" s="3" t="s">
        <v>362</v>
      </c>
      <c r="F445" s="3" t="s">
        <v>1406</v>
      </c>
      <c r="G445" s="3" t="s">
        <v>1583</v>
      </c>
      <c r="H445" s="2" t="str">
        <f>HYPERLINK("https://ovidsp.ovid.com/ovidweb.cgi?T=JS&amp;NEWS=n&amp;CSC=Y&amp;PAGE=toc&amp;D=ovft&amp;AN=00007435-000000000-00000","https://ovidsp.ovid.com/ovidweb.cgi?T=JS&amp;NEWS=n&amp;CSC=Y&amp;PAGE=toc&amp;D=ovft&amp;AN=00007435-000000000-00000")</f>
        <v>https://ovidsp.ovid.com/ovidweb.cgi?T=JS&amp;NEWS=n&amp;CSC=Y&amp;PAGE=toc&amp;D=ovft&amp;AN=00007435-000000000-00000</v>
      </c>
    </row>
    <row r="446" spans="1:8" ht="24.6" customHeight="1" x14ac:dyDescent="0.3">
      <c r="A446" s="1">
        <v>440</v>
      </c>
      <c r="B446" s="2" t="s">
        <v>1233</v>
      </c>
      <c r="C446" s="2" t="s">
        <v>949</v>
      </c>
      <c r="D446" s="2" t="s">
        <v>499</v>
      </c>
      <c r="E446" s="3" t="s">
        <v>363</v>
      </c>
      <c r="F446" s="3" t="s">
        <v>1309</v>
      </c>
      <c r="G446" s="3" t="s">
        <v>1583</v>
      </c>
      <c r="H446" s="2" t="str">
        <f>HYPERLINK("https://ovidsp.ovid.com/ovidweb.cgi?T=JS&amp;NEWS=n&amp;CSC=Y&amp;PAGE=toc&amp;D=ovft&amp;AN=00024382-000000000-00000","https://ovidsp.ovid.com/ovidweb.cgi?T=JS&amp;NEWS=n&amp;CSC=Y&amp;PAGE=toc&amp;D=ovft&amp;AN=00024382-000000000-00000")</f>
        <v>https://ovidsp.ovid.com/ovidweb.cgi?T=JS&amp;NEWS=n&amp;CSC=Y&amp;PAGE=toc&amp;D=ovft&amp;AN=00024382-000000000-00000</v>
      </c>
    </row>
    <row r="447" spans="1:8" ht="24.6" customHeight="1" x14ac:dyDescent="0.3">
      <c r="A447" s="1">
        <v>441</v>
      </c>
      <c r="B447" s="2" t="s">
        <v>1233</v>
      </c>
      <c r="C447" s="2" t="s">
        <v>950</v>
      </c>
      <c r="D447" s="2" t="s">
        <v>1208</v>
      </c>
      <c r="E447" s="3" t="s">
        <v>364</v>
      </c>
      <c r="F447" s="3" t="s">
        <v>1299</v>
      </c>
      <c r="G447" s="3" t="s">
        <v>1583</v>
      </c>
      <c r="H447" s="2" t="str">
        <f>HYPERLINK("https://ovidsp.ovid.com/ovidweb.cgi?T=JS&amp;NEWS=n&amp;CSC=Y&amp;PAGE=toc&amp;D=ovft&amp;AN=01266021-000000000-00000","https://ovidsp.ovid.com/ovidweb.cgi?T=JS&amp;NEWS=n&amp;CSC=Y&amp;PAGE=toc&amp;D=ovft&amp;AN=01266021-000000000-00000")</f>
        <v>https://ovidsp.ovid.com/ovidweb.cgi?T=JS&amp;NEWS=n&amp;CSC=Y&amp;PAGE=toc&amp;D=ovft&amp;AN=01266021-000000000-00000</v>
      </c>
    </row>
    <row r="448" spans="1:8" ht="24.6" customHeight="1" x14ac:dyDescent="0.3">
      <c r="A448" s="1">
        <v>442</v>
      </c>
      <c r="B448" s="2" t="s">
        <v>1233</v>
      </c>
      <c r="C448" s="2" t="s">
        <v>951</v>
      </c>
      <c r="D448" s="2" t="s">
        <v>1209</v>
      </c>
      <c r="E448" s="3" t="s">
        <v>365</v>
      </c>
      <c r="F448" s="3" t="s">
        <v>1487</v>
      </c>
      <c r="G448" s="3" t="s">
        <v>1583</v>
      </c>
      <c r="H448" s="2" t="str">
        <f>HYPERLINK("https://ovidsp.ovid.com/ovidweb.cgi?T=JS&amp;NEWS=n&amp;CSC=Y&amp;PAGE=toc&amp;D=ovft&amp;AN=00007611-000000000-00000","https://ovidsp.ovid.com/ovidweb.cgi?T=JS&amp;NEWS=n&amp;CSC=Y&amp;PAGE=toc&amp;D=ovft&amp;AN=00007611-000000000-00000")</f>
        <v>https://ovidsp.ovid.com/ovidweb.cgi?T=JS&amp;NEWS=n&amp;CSC=Y&amp;PAGE=toc&amp;D=ovft&amp;AN=00007611-000000000-00000</v>
      </c>
    </row>
    <row r="449" spans="1:8" ht="24.6" customHeight="1" x14ac:dyDescent="0.3">
      <c r="A449" s="1">
        <v>443</v>
      </c>
      <c r="B449" s="2" t="s">
        <v>1233</v>
      </c>
      <c r="C449" s="2" t="s">
        <v>952</v>
      </c>
      <c r="D449" s="2" t="s">
        <v>1210</v>
      </c>
      <c r="E449" s="3" t="s">
        <v>366</v>
      </c>
      <c r="F449" s="3" t="s">
        <v>1488</v>
      </c>
      <c r="G449" s="3" t="s">
        <v>1583</v>
      </c>
      <c r="H449" s="2" t="str">
        <f>HYPERLINK("https://ovidsp.ovid.com/ovidweb.cgi?T=JS&amp;NEWS=n&amp;CSC=Y&amp;PAGE=toc&amp;D=ovft&amp;AN=00007632-000000000-00000","https://ovidsp.ovid.com/ovidweb.cgi?T=JS&amp;NEWS=n&amp;CSC=Y&amp;PAGE=toc&amp;D=ovft&amp;AN=00007632-000000000-00000")</f>
        <v>https://ovidsp.ovid.com/ovidweb.cgi?T=JS&amp;NEWS=n&amp;CSC=Y&amp;PAGE=toc&amp;D=ovft&amp;AN=00007632-000000000-00000</v>
      </c>
    </row>
    <row r="450" spans="1:8" ht="24.6" customHeight="1" x14ac:dyDescent="0.3">
      <c r="A450" s="1">
        <v>444</v>
      </c>
      <c r="B450" s="2" t="s">
        <v>1233</v>
      </c>
      <c r="C450" s="2" t="s">
        <v>953</v>
      </c>
      <c r="D450" s="2" t="s">
        <v>953</v>
      </c>
      <c r="E450" s="3" t="s">
        <v>367</v>
      </c>
      <c r="F450" s="3" t="s">
        <v>1240</v>
      </c>
      <c r="G450" s="3" t="s">
        <v>1574</v>
      </c>
      <c r="H450" s="2" t="str">
        <f>HYPERLINK("https://ovidsp.ovid.com/ovidweb.cgi?T=JS&amp;NEWS=n&amp;CSC=Y&amp;PAGE=toc&amp;D=ovft&amp;AN=00152232-000000000-00000","https://ovidsp.ovid.com/ovidweb.cgi?T=JS&amp;NEWS=n&amp;CSC=Y&amp;PAGE=toc&amp;D=ovft&amp;AN=00152232-000000000-00000")</f>
        <v>https://ovidsp.ovid.com/ovidweb.cgi?T=JS&amp;NEWS=n&amp;CSC=Y&amp;PAGE=toc&amp;D=ovft&amp;AN=00152232-000000000-00000</v>
      </c>
    </row>
    <row r="451" spans="1:8" ht="24.6" customHeight="1" x14ac:dyDescent="0.3">
      <c r="A451" s="1">
        <v>445</v>
      </c>
      <c r="B451" s="2" t="s">
        <v>1233</v>
      </c>
      <c r="C451" s="2" t="s">
        <v>954</v>
      </c>
      <c r="D451" s="2" t="s">
        <v>499</v>
      </c>
      <c r="E451" s="3" t="s">
        <v>368</v>
      </c>
      <c r="F451" s="3" t="s">
        <v>1240</v>
      </c>
      <c r="G451" s="3" t="s">
        <v>1583</v>
      </c>
      <c r="H451" s="2" t="str">
        <f>HYPERLINK("https://ovidsp.ovid.com/ovidweb.cgi?T=JS&amp;NEWS=n&amp;CSC=Y&amp;PAGE=toc&amp;D=ovft&amp;AN=00132585-000000000-00000","https://ovidsp.ovid.com/ovidweb.cgi?T=JS&amp;NEWS=n&amp;CSC=Y&amp;PAGE=toc&amp;D=ovft&amp;AN=00132585-000000000-00000")</f>
        <v>https://ovidsp.ovid.com/ovidweb.cgi?T=JS&amp;NEWS=n&amp;CSC=Y&amp;PAGE=toc&amp;D=ovft&amp;AN=00132585-000000000-00000</v>
      </c>
    </row>
    <row r="452" spans="1:8" ht="24.6" customHeight="1" x14ac:dyDescent="0.3">
      <c r="A452" s="1">
        <v>446</v>
      </c>
      <c r="B452" s="2" t="s">
        <v>1233</v>
      </c>
      <c r="C452" s="2" t="s">
        <v>955</v>
      </c>
      <c r="D452" s="2" t="s">
        <v>1211</v>
      </c>
      <c r="E452" s="3" t="s">
        <v>369</v>
      </c>
      <c r="F452" s="3" t="s">
        <v>1326</v>
      </c>
      <c r="G452" s="3" t="s">
        <v>1583</v>
      </c>
      <c r="H452" s="2" t="str">
        <f>HYPERLINK("https://ovidsp.ovid.com/ovidweb.cgi?T=JS&amp;NEWS=n&amp;CSC=Y&amp;PAGE=toc&amp;D=ovft&amp;AN=00126548-000000000-00000","https://ovidsp.ovid.com/ovidweb.cgi?T=JS&amp;NEWS=n&amp;CSC=Y&amp;PAGE=toc&amp;D=ovft&amp;AN=00126548-000000000-00000")</f>
        <v>https://ovidsp.ovid.com/ovidweb.cgi?T=JS&amp;NEWS=n&amp;CSC=Y&amp;PAGE=toc&amp;D=ovft&amp;AN=00126548-000000000-00000</v>
      </c>
    </row>
    <row r="453" spans="1:8" ht="24.6" customHeight="1" x14ac:dyDescent="0.3">
      <c r="A453" s="1">
        <v>447</v>
      </c>
      <c r="B453" s="2" t="s">
        <v>1233</v>
      </c>
      <c r="C453" s="2" t="s">
        <v>956</v>
      </c>
      <c r="D453" s="2" t="s">
        <v>1212</v>
      </c>
      <c r="E453" s="3" t="s">
        <v>370</v>
      </c>
      <c r="F453" s="3" t="s">
        <v>1341</v>
      </c>
      <c r="G453" s="3" t="s">
        <v>1514</v>
      </c>
      <c r="H453" s="2" t="str">
        <f>HYPERLINK("https://ovidsp.ovid.com/ovidweb.cgi?T=JS&amp;NEWS=n&amp;CSC=Y&amp;PAGE=toc&amp;D=ovft&amp;AN=00124417-000000000-00000","https://ovidsp.ovid.com/ovidweb.cgi?T=JS&amp;NEWS=n&amp;CSC=Y&amp;PAGE=toc&amp;D=ovft&amp;AN=00124417-000000000-00000")</f>
        <v>https://ovidsp.ovid.com/ovidweb.cgi?T=JS&amp;NEWS=n&amp;CSC=Y&amp;PAGE=toc&amp;D=ovft&amp;AN=00124417-000000000-00000</v>
      </c>
    </row>
    <row r="454" spans="1:8" ht="24.6" customHeight="1" x14ac:dyDescent="0.3">
      <c r="A454" s="1">
        <v>448</v>
      </c>
      <c r="B454" s="2" t="s">
        <v>1233</v>
      </c>
      <c r="C454" s="2" t="s">
        <v>957</v>
      </c>
      <c r="D454" s="2" t="s">
        <v>499</v>
      </c>
      <c r="E454" s="3" t="s">
        <v>371</v>
      </c>
      <c r="F454" s="3" t="s">
        <v>1489</v>
      </c>
      <c r="G454" s="3" t="s">
        <v>1583</v>
      </c>
      <c r="H454" s="2" t="str">
        <f>HYPERLINK("https://ovidsp.ovid.com/ovidweb.cgi?T=JS&amp;NEWS=n&amp;CSC=Y&amp;PAGE=toc&amp;D=ovft&amp;AN=00007670-000000000-00000","https://ovidsp.ovid.com/ovidweb.cgi?T=JS&amp;NEWS=n&amp;CSC=Y&amp;PAGE=toc&amp;D=ovft&amp;AN=00007670-000000000-00000")</f>
        <v>https://ovidsp.ovid.com/ovidweb.cgi?T=JS&amp;NEWS=n&amp;CSC=Y&amp;PAGE=toc&amp;D=ovft&amp;AN=00007670-000000000-00000</v>
      </c>
    </row>
    <row r="455" spans="1:8" ht="24.6" customHeight="1" x14ac:dyDescent="0.3">
      <c r="A455" s="1">
        <v>449</v>
      </c>
      <c r="B455" s="2" t="s">
        <v>1233</v>
      </c>
      <c r="C455" s="2" t="s">
        <v>958</v>
      </c>
      <c r="D455" s="2" t="s">
        <v>1213</v>
      </c>
      <c r="E455" s="3" t="s">
        <v>372</v>
      </c>
      <c r="F455" s="3" t="s">
        <v>1458</v>
      </c>
      <c r="G455" s="3" t="s">
        <v>1326</v>
      </c>
      <c r="H455" s="2" t="str">
        <f>HYPERLINK("https://ovidsp.ovid.com/ovidweb.cgi?T=JS&amp;NEWS=n&amp;CSC=Y&amp;PAGE=toc&amp;D=ovft&amp;AN=00013583-000000000-00000","https://ovidsp.ovid.com/ovidweb.cgi?T=JS&amp;NEWS=n&amp;CSC=Y&amp;PAGE=toc&amp;D=ovft&amp;AN=00013583-000000000-00000")</f>
        <v>https://ovidsp.ovid.com/ovidweb.cgi?T=JS&amp;NEWS=n&amp;CSC=Y&amp;PAGE=toc&amp;D=ovft&amp;AN=00013583-000000000-00000</v>
      </c>
    </row>
    <row r="456" spans="1:8" ht="24.6" customHeight="1" x14ac:dyDescent="0.3">
      <c r="A456" s="1">
        <v>450</v>
      </c>
      <c r="B456" s="2" t="s">
        <v>1233</v>
      </c>
      <c r="C456" s="2" t="s">
        <v>499</v>
      </c>
      <c r="D456" s="2" t="s">
        <v>574</v>
      </c>
      <c r="E456" s="3" t="s">
        <v>373</v>
      </c>
      <c r="F456" s="3" t="s">
        <v>1490</v>
      </c>
      <c r="G456" s="3" t="s">
        <v>1583</v>
      </c>
      <c r="H456" s="2" t="str">
        <f>HYPERLINK("https://ovidsp.ovid.com/ovidweb.cgi?T=JS&amp;NEWS=n&amp;CSC=Y&amp;PAGE=toc&amp;D=ovft&amp;AN=00129689-000000000-00000","https://ovidsp.ovid.com/ovidweb.cgi?T=JS&amp;NEWS=n&amp;CSC=Y&amp;PAGE=toc&amp;D=ovft&amp;AN=00129689-000000000-00000")</f>
        <v>https://ovidsp.ovid.com/ovidweb.cgi?T=JS&amp;NEWS=n&amp;CSC=Y&amp;PAGE=toc&amp;D=ovft&amp;AN=00129689-000000000-00000</v>
      </c>
    </row>
    <row r="457" spans="1:8" ht="24.6" customHeight="1" x14ac:dyDescent="0.3">
      <c r="A457" s="1">
        <v>451</v>
      </c>
      <c r="B457" s="2" t="s">
        <v>1233</v>
      </c>
      <c r="C457" s="2" t="s">
        <v>959</v>
      </c>
      <c r="D457" s="2" t="s">
        <v>1214</v>
      </c>
      <c r="E457" s="3" t="s">
        <v>374</v>
      </c>
      <c r="F457" s="3" t="s">
        <v>1327</v>
      </c>
      <c r="G457" s="3" t="s">
        <v>1575</v>
      </c>
      <c r="H457" s="2" t="str">
        <f>HYPERLINK("https://ovidsp.ovid.com/ovidweb.cgi?T=JS&amp;NEWS=n&amp;CSC=Y&amp;PAGE=toc&amp;D=ovft&amp;AN=00132586-000000000-00000","https://ovidsp.ovid.com/ovidweb.cgi?T=JS&amp;NEWS=n&amp;CSC=Y&amp;PAGE=toc&amp;D=ovft&amp;AN=00132586-000000000-00000")</f>
        <v>https://ovidsp.ovid.com/ovidweb.cgi?T=JS&amp;NEWS=n&amp;CSC=Y&amp;PAGE=toc&amp;D=ovft&amp;AN=00132586-000000000-00000</v>
      </c>
    </row>
    <row r="458" spans="1:8" ht="24.6" customHeight="1" x14ac:dyDescent="0.3">
      <c r="A458" s="1">
        <v>452</v>
      </c>
      <c r="B458" s="2" t="s">
        <v>1233</v>
      </c>
      <c r="C458" s="2" t="s">
        <v>499</v>
      </c>
      <c r="D458" s="2" t="s">
        <v>575</v>
      </c>
      <c r="E458" s="3" t="s">
        <v>375</v>
      </c>
      <c r="F458" s="3" t="s">
        <v>1491</v>
      </c>
      <c r="G458" s="3" t="s">
        <v>1583</v>
      </c>
      <c r="H458" s="2" t="str">
        <f>HYPERLINK("https://ovidsp.ovid.com/ovidweb.cgi?T=JS&amp;NEWS=n&amp;CSC=Y&amp;PAGE=toc&amp;D=ovft&amp;AN=00132587-000000000-00000","https://ovidsp.ovid.com/ovidweb.cgi?T=JS&amp;NEWS=n&amp;CSC=Y&amp;PAGE=toc&amp;D=ovft&amp;AN=00132587-000000000-00000")</f>
        <v>https://ovidsp.ovid.com/ovidweb.cgi?T=JS&amp;NEWS=n&amp;CSC=Y&amp;PAGE=toc&amp;D=ovft&amp;AN=00132587-000000000-00000</v>
      </c>
    </row>
    <row r="459" spans="1:8" ht="24.6" customHeight="1" x14ac:dyDescent="0.3">
      <c r="A459" s="1">
        <v>453</v>
      </c>
      <c r="B459" s="2" t="s">
        <v>1233</v>
      </c>
      <c r="C459" s="2" t="s">
        <v>499</v>
      </c>
      <c r="D459" s="2" t="s">
        <v>576</v>
      </c>
      <c r="E459" s="3" t="s">
        <v>376</v>
      </c>
      <c r="F459" s="3" t="s">
        <v>1492</v>
      </c>
      <c r="G459" s="3" t="s">
        <v>1583</v>
      </c>
      <c r="H459" s="2" t="str">
        <f>HYPERLINK("https://ovidsp.ovid.com/ovidweb.cgi?T=JS&amp;NEWS=n&amp;CSC=Y&amp;PAGE=toc&amp;D=ovft&amp;AN=00130911-000000000-00000","https://ovidsp.ovid.com/ovidweb.cgi?T=JS&amp;NEWS=n&amp;CSC=Y&amp;PAGE=toc&amp;D=ovft&amp;AN=00130911-000000000-00000")</f>
        <v>https://ovidsp.ovid.com/ovidweb.cgi?T=JS&amp;NEWS=n&amp;CSC=Y&amp;PAGE=toc&amp;D=ovft&amp;AN=00130911-000000000-00000</v>
      </c>
    </row>
    <row r="460" spans="1:8" ht="24.6" customHeight="1" x14ac:dyDescent="0.3">
      <c r="A460" s="1">
        <v>454</v>
      </c>
      <c r="B460" s="2" t="s">
        <v>1233</v>
      </c>
      <c r="C460" s="2" t="s">
        <v>960</v>
      </c>
      <c r="D460" s="2" t="s">
        <v>1215</v>
      </c>
      <c r="E460" s="3" t="s">
        <v>377</v>
      </c>
      <c r="F460" s="3" t="s">
        <v>1491</v>
      </c>
      <c r="G460" s="3" t="s">
        <v>1547</v>
      </c>
      <c r="H460" s="2" t="str">
        <f>HYPERLINK("https://ovidsp.ovid.com/ovidweb.cgi?T=JS&amp;NEWS=n&amp;CSC=Y&amp;PAGE=toc&amp;D=ovft&amp;AN=00132588-000000000-00000","https://ovidsp.ovid.com/ovidweb.cgi?T=JS&amp;NEWS=n&amp;CSC=Y&amp;PAGE=toc&amp;D=ovft&amp;AN=00132588-000000000-00000")</f>
        <v>https://ovidsp.ovid.com/ovidweb.cgi?T=JS&amp;NEWS=n&amp;CSC=Y&amp;PAGE=toc&amp;D=ovft&amp;AN=00132588-000000000-00000</v>
      </c>
    </row>
    <row r="461" spans="1:8" ht="24.6" customHeight="1" x14ac:dyDescent="0.3">
      <c r="A461" s="1">
        <v>455</v>
      </c>
      <c r="B461" s="2" t="s">
        <v>1233</v>
      </c>
      <c r="C461" s="2" t="s">
        <v>961</v>
      </c>
      <c r="D461" s="2" t="s">
        <v>1216</v>
      </c>
      <c r="E461" s="3" t="s">
        <v>378</v>
      </c>
      <c r="F461" s="3" t="s">
        <v>1318</v>
      </c>
      <c r="G461" s="3" t="s">
        <v>1452</v>
      </c>
      <c r="H461" s="2" t="str">
        <f>HYPERLINK("https://ovidsp.ovid.com/ovidweb.cgi?T=JS&amp;NEWS=n&amp;CSC=Y&amp;PAGE=toc&amp;D=ovft&amp;AN=00145756-000000000-00000","https://ovidsp.ovid.com/ovidweb.cgi?T=JS&amp;NEWS=n&amp;CSC=Y&amp;PAGE=toc&amp;D=ovft&amp;AN=00145756-000000000-00000")</f>
        <v>https://ovidsp.ovid.com/ovidweb.cgi?T=JS&amp;NEWS=n&amp;CSC=Y&amp;PAGE=toc&amp;D=ovft&amp;AN=00145756-000000000-00000</v>
      </c>
    </row>
    <row r="462" spans="1:8" ht="24.6" customHeight="1" x14ac:dyDescent="0.3">
      <c r="A462" s="1">
        <v>456</v>
      </c>
      <c r="B462" s="2" t="s">
        <v>1233</v>
      </c>
      <c r="C462" s="2" t="s">
        <v>499</v>
      </c>
      <c r="D462" s="2" t="s">
        <v>577</v>
      </c>
      <c r="E462" s="3" t="s">
        <v>379</v>
      </c>
      <c r="F462" s="3" t="s">
        <v>1493</v>
      </c>
      <c r="G462" s="3" t="s">
        <v>1583</v>
      </c>
      <c r="H462" s="2" t="str">
        <f>HYPERLINK("https://ovidsp.ovid.com/ovidweb.cgi?T=JS&amp;NEWS=n&amp;CSC=Y&amp;PAGE=toc&amp;D=ovft&amp;AN=00013611-000000000-00000","https://ovidsp.ovid.com/ovidweb.cgi?T=JS&amp;NEWS=n&amp;CSC=Y&amp;PAGE=toc&amp;D=ovft&amp;AN=00013611-000000000-00000")</f>
        <v>https://ovidsp.ovid.com/ovidweb.cgi?T=JS&amp;NEWS=n&amp;CSC=Y&amp;PAGE=toc&amp;D=ovft&amp;AN=00013611-000000000-00000</v>
      </c>
    </row>
    <row r="463" spans="1:8" ht="24.6" customHeight="1" x14ac:dyDescent="0.3">
      <c r="A463" s="1">
        <v>457</v>
      </c>
      <c r="B463" s="2" t="s">
        <v>1233</v>
      </c>
      <c r="C463" s="2" t="s">
        <v>962</v>
      </c>
      <c r="D463" s="2" t="s">
        <v>1217</v>
      </c>
      <c r="E463" s="3" t="s">
        <v>380</v>
      </c>
      <c r="F463" s="3" t="s">
        <v>1494</v>
      </c>
      <c r="G463" s="3" t="s">
        <v>1433</v>
      </c>
      <c r="H463" s="2" t="str">
        <f>HYPERLINK("https://ovidsp.ovid.com/ovidweb.cgi?T=JS&amp;NEWS=n&amp;CSC=Y&amp;PAGE=toc&amp;D=ovft&amp;AN=00132589-000000000-00000","https://ovidsp.ovid.com/ovidweb.cgi?T=JS&amp;NEWS=n&amp;CSC=Y&amp;PAGE=toc&amp;D=ovft&amp;AN=00132589-000000000-00000")</f>
        <v>https://ovidsp.ovid.com/ovidweb.cgi?T=JS&amp;NEWS=n&amp;CSC=Y&amp;PAGE=toc&amp;D=ovft&amp;AN=00132589-000000000-00000</v>
      </c>
    </row>
    <row r="464" spans="1:8" ht="24.6" customHeight="1" x14ac:dyDescent="0.3">
      <c r="A464" s="1">
        <v>458</v>
      </c>
      <c r="B464" s="2" t="s">
        <v>1233</v>
      </c>
      <c r="C464" s="2" t="s">
        <v>963</v>
      </c>
      <c r="D464" s="2" t="s">
        <v>499</v>
      </c>
      <c r="E464" s="3" t="s">
        <v>381</v>
      </c>
      <c r="F464" s="3" t="s">
        <v>1365</v>
      </c>
      <c r="G464" s="3" t="s">
        <v>1583</v>
      </c>
      <c r="H464" s="2" t="str">
        <f>HYPERLINK("https://ovidsp.ovid.com/ovidweb.cgi?T=JS&amp;NEWS=n&amp;CSC=Y&amp;PAGE=toc&amp;D=ovft&amp;AN=00000372-000000000-00000","https://ovidsp.ovid.com/ovidweb.cgi?T=JS&amp;NEWS=n&amp;CSC=Y&amp;PAGE=toc&amp;D=ovft&amp;AN=00000372-000000000-00000")</f>
        <v>https://ovidsp.ovid.com/ovidweb.cgi?T=JS&amp;NEWS=n&amp;CSC=Y&amp;PAGE=toc&amp;D=ovft&amp;AN=00000372-000000000-00000</v>
      </c>
    </row>
    <row r="465" spans="1:8" ht="24.6" customHeight="1" x14ac:dyDescent="0.3">
      <c r="A465" s="1">
        <v>459</v>
      </c>
      <c r="B465" s="2" t="s">
        <v>1233</v>
      </c>
      <c r="C465" s="2" t="s">
        <v>964</v>
      </c>
      <c r="D465" s="2" t="s">
        <v>1218</v>
      </c>
      <c r="E465" s="3" t="s">
        <v>382</v>
      </c>
      <c r="F465" s="3" t="s">
        <v>1495</v>
      </c>
      <c r="G465" s="3" t="s">
        <v>1576</v>
      </c>
      <c r="H465" s="2" t="str">
        <f>HYPERLINK("https://ovidsp.ovid.com/ovidweb.cgi?T=JS&amp;NEWS=n&amp;CSC=Y&amp;PAGE=toc&amp;D=ovft&amp;AN=00718391-000000000-00000","https://ovidsp.ovid.com/ovidweb.cgi?T=JS&amp;NEWS=n&amp;CSC=Y&amp;PAGE=toc&amp;D=ovft&amp;AN=00718391-000000000-00000")</f>
        <v>https://ovidsp.ovid.com/ovidweb.cgi?T=JS&amp;NEWS=n&amp;CSC=Y&amp;PAGE=toc&amp;D=ovft&amp;AN=00718391-000000000-00000</v>
      </c>
    </row>
    <row r="466" spans="1:8" ht="24.6" customHeight="1" x14ac:dyDescent="0.3">
      <c r="A466" s="1">
        <v>460</v>
      </c>
      <c r="B466" s="2" t="s">
        <v>1233</v>
      </c>
      <c r="C466" s="2" t="s">
        <v>965</v>
      </c>
      <c r="D466" s="2" t="s">
        <v>1219</v>
      </c>
      <c r="E466" s="3" t="s">
        <v>383</v>
      </c>
      <c r="F466" s="3" t="s">
        <v>1241</v>
      </c>
      <c r="G466" s="3" t="s">
        <v>1583</v>
      </c>
      <c r="H466" s="2" t="str">
        <f>HYPERLINK("https://ovidsp.ovid.com/ovidweb.cgi?T=JS&amp;NEWS=n&amp;CSC=Y&amp;PAGE=toc&amp;D=ovft&amp;AN=00130561-000000000-00000","https://ovidsp.ovid.com/ovidweb.cgi?T=JS&amp;NEWS=n&amp;CSC=Y&amp;PAGE=toc&amp;D=ovft&amp;AN=00130561-000000000-00000")</f>
        <v>https://ovidsp.ovid.com/ovidweb.cgi?T=JS&amp;NEWS=n&amp;CSC=Y&amp;PAGE=toc&amp;D=ovft&amp;AN=00130561-000000000-00000</v>
      </c>
    </row>
    <row r="467" spans="1:8" ht="24.6" customHeight="1" x14ac:dyDescent="0.3">
      <c r="A467" s="1">
        <v>461</v>
      </c>
      <c r="B467" s="2" t="s">
        <v>1233</v>
      </c>
      <c r="C467" s="2" t="s">
        <v>966</v>
      </c>
      <c r="D467" s="2" t="s">
        <v>1220</v>
      </c>
      <c r="E467" s="3" t="s">
        <v>384</v>
      </c>
      <c r="F467" s="3" t="s">
        <v>1309</v>
      </c>
      <c r="G467" s="3" t="s">
        <v>1583</v>
      </c>
      <c r="H467" s="2" t="str">
        <f>HYPERLINK("https://ovidsp.ovid.com/ovidweb.cgi?T=JS&amp;NEWS=n&amp;CSC=Y&amp;PAGE=toc&amp;D=ovft&amp;AN=00130404-000000000-00000","https://ovidsp.ovid.com/ovidweb.cgi?T=JS&amp;NEWS=n&amp;CSC=Y&amp;PAGE=toc&amp;D=ovft&amp;AN=00130404-000000000-00000")</f>
        <v>https://ovidsp.ovid.com/ovidweb.cgi?T=JS&amp;NEWS=n&amp;CSC=Y&amp;PAGE=toc&amp;D=ovft&amp;AN=00130404-000000000-00000</v>
      </c>
    </row>
    <row r="468" spans="1:8" ht="24.6" customHeight="1" x14ac:dyDescent="0.3">
      <c r="A468" s="1">
        <v>462</v>
      </c>
      <c r="B468" s="2" t="s">
        <v>1233</v>
      </c>
      <c r="C468" s="2" t="s">
        <v>967</v>
      </c>
      <c r="D468" s="2" t="s">
        <v>1221</v>
      </c>
      <c r="E468" s="3" t="s">
        <v>385</v>
      </c>
      <c r="F468" s="3" t="s">
        <v>1496</v>
      </c>
      <c r="G468" s="3" t="s">
        <v>1577</v>
      </c>
      <c r="H468" s="2" t="str">
        <f>HYPERLINK("https://ovidsp.ovid.com/ovidweb.cgi?T=JS&amp;NEWS=n&amp;CSC=Y&amp;PAGE=toc&amp;D=ovft&amp;AN=00727513-000000000-00000","https://ovidsp.ovid.com/ovidweb.cgi?T=JS&amp;NEWS=n&amp;CSC=Y&amp;PAGE=toc&amp;D=ovft&amp;AN=00727513-000000000-00000")</f>
        <v>https://ovidsp.ovid.com/ovidweb.cgi?T=JS&amp;NEWS=n&amp;CSC=Y&amp;PAGE=toc&amp;D=ovft&amp;AN=00727513-000000000-00000</v>
      </c>
    </row>
    <row r="469" spans="1:8" ht="24.6" customHeight="1" x14ac:dyDescent="0.3">
      <c r="A469" s="1">
        <v>463</v>
      </c>
      <c r="B469" s="2" t="s">
        <v>1233</v>
      </c>
      <c r="C469" s="2" t="s">
        <v>499</v>
      </c>
      <c r="D469" s="2" t="s">
        <v>578</v>
      </c>
      <c r="E469" s="3" t="s">
        <v>386</v>
      </c>
      <c r="F469" s="3" t="s">
        <v>1335</v>
      </c>
      <c r="G469" s="3" t="s">
        <v>1583</v>
      </c>
      <c r="H469" s="2" t="str">
        <f>HYPERLINK("https://ovidsp.ovid.com/ovidweb.cgi?T=JS&amp;NEWS=n&amp;CSC=Y&amp;PAGE=toc&amp;D=ovft&amp;AN=00002508-000000000-00000","https://ovidsp.ovid.com/ovidweb.cgi?T=JS&amp;NEWS=n&amp;CSC=Y&amp;PAGE=toc&amp;D=ovft&amp;AN=00002508-000000000-00000")</f>
        <v>https://ovidsp.ovid.com/ovidweb.cgi?T=JS&amp;NEWS=n&amp;CSC=Y&amp;PAGE=toc&amp;D=ovft&amp;AN=00002508-000000000-00000</v>
      </c>
    </row>
    <row r="470" spans="1:8" ht="24.6" customHeight="1" x14ac:dyDescent="0.3">
      <c r="A470" s="1">
        <v>464</v>
      </c>
      <c r="B470" s="2" t="s">
        <v>1233</v>
      </c>
      <c r="C470" s="2" t="s">
        <v>968</v>
      </c>
      <c r="D470" s="2" t="s">
        <v>1222</v>
      </c>
      <c r="E470" s="3" t="s">
        <v>387</v>
      </c>
      <c r="F470" s="3" t="s">
        <v>1240</v>
      </c>
      <c r="G470" s="3" t="s">
        <v>1523</v>
      </c>
      <c r="H470" s="2" t="str">
        <f>HYPERLINK("https://ovidsp.ovid.com/ovidweb.cgi?T=JS&amp;NEWS=n&amp;CSC=Y&amp;PAGE=toc&amp;D=ovft&amp;AN=00019616-000000000-00000","https://ovidsp.ovid.com/ovidweb.cgi?T=JS&amp;NEWS=n&amp;CSC=Y&amp;PAGE=toc&amp;D=ovft&amp;AN=00019616-000000000-00000")</f>
        <v>https://ovidsp.ovid.com/ovidweb.cgi?T=JS&amp;NEWS=n&amp;CSC=Y&amp;PAGE=toc&amp;D=ovft&amp;AN=00019616-000000000-00000</v>
      </c>
    </row>
    <row r="471" spans="1:8" ht="24.6" customHeight="1" x14ac:dyDescent="0.3">
      <c r="A471" s="1">
        <v>465</v>
      </c>
      <c r="B471" s="2" t="s">
        <v>1233</v>
      </c>
      <c r="C471" s="2" t="s">
        <v>969</v>
      </c>
      <c r="D471" s="2" t="s">
        <v>1223</v>
      </c>
      <c r="E471" s="3" t="s">
        <v>388</v>
      </c>
      <c r="F471" s="3" t="s">
        <v>1404</v>
      </c>
      <c r="G471" s="3" t="s">
        <v>1578</v>
      </c>
      <c r="H471" s="2" t="str">
        <f>HYPERLINK("https://ovidsp.ovid.com/ovidweb.cgi?T=JS&amp;NEWS=n&amp;CSC=Y&amp;PAGE=toc&amp;D=ovft&amp;AN=00126450-000000000-00000","https://ovidsp.ovid.com/ovidweb.cgi?T=JS&amp;NEWS=n&amp;CSC=Y&amp;PAGE=toc&amp;D=ovft&amp;AN=00126450-000000000-00000")</f>
        <v>https://ovidsp.ovid.com/ovidweb.cgi?T=JS&amp;NEWS=n&amp;CSC=Y&amp;PAGE=toc&amp;D=ovft&amp;AN=00126450-000000000-00000</v>
      </c>
    </row>
    <row r="472" spans="1:8" ht="24.6" customHeight="1" x14ac:dyDescent="0.3">
      <c r="A472" s="1">
        <v>466</v>
      </c>
      <c r="B472" s="2" t="s">
        <v>1233</v>
      </c>
      <c r="C472" s="2" t="s">
        <v>970</v>
      </c>
      <c r="D472" s="2" t="s">
        <v>499</v>
      </c>
      <c r="E472" s="3" t="s">
        <v>389</v>
      </c>
      <c r="F472" s="3" t="s">
        <v>1332</v>
      </c>
      <c r="G472" s="3" t="s">
        <v>1583</v>
      </c>
      <c r="H472" s="2" t="str">
        <f>HYPERLINK("https://ovidsp.ovid.com/ovidweb.cgi?T=JS&amp;NEWS=n&amp;CSC=Y&amp;PAGE=toc&amp;D=ovft&amp;AN=00025572-000000000-00000","https://ovidsp.ovid.com/ovidweb.cgi?T=JS&amp;NEWS=n&amp;CSC=Y&amp;PAGE=toc&amp;D=ovft&amp;AN=00025572-000000000-00000")</f>
        <v>https://ovidsp.ovid.com/ovidweb.cgi?T=JS&amp;NEWS=n&amp;CSC=Y&amp;PAGE=toc&amp;D=ovft&amp;AN=00025572-000000000-00000</v>
      </c>
    </row>
    <row r="473" spans="1:8" ht="24.6" customHeight="1" x14ac:dyDescent="0.3">
      <c r="A473" s="1">
        <v>467</v>
      </c>
      <c r="B473" s="2" t="s">
        <v>1233</v>
      </c>
      <c r="C473" s="2" t="s">
        <v>971</v>
      </c>
      <c r="D473" s="2" t="s">
        <v>1224</v>
      </c>
      <c r="E473" s="3" t="s">
        <v>390</v>
      </c>
      <c r="F473" s="3" t="s">
        <v>1497</v>
      </c>
      <c r="G473" s="3" t="s">
        <v>1579</v>
      </c>
      <c r="H473" s="2" t="str">
        <f>HYPERLINK("https://ovidsp.ovid.com/ovidweb.cgi?T=JS&amp;NEWS=n&amp;CSC=Y&amp;PAGE=toc&amp;D=ovft&amp;AN=00401515-000000000-00000","https://ovidsp.ovid.com/ovidweb.cgi?T=JS&amp;NEWS=n&amp;CSC=Y&amp;PAGE=toc&amp;D=ovft&amp;AN=00401515-000000000-00000")</f>
        <v>https://ovidsp.ovid.com/ovidweb.cgi?T=JS&amp;NEWS=n&amp;CSC=Y&amp;PAGE=toc&amp;D=ovft&amp;AN=00401515-000000000-00000</v>
      </c>
    </row>
    <row r="474" spans="1:8" ht="24.6" customHeight="1" x14ac:dyDescent="0.3">
      <c r="A474" s="1">
        <v>468</v>
      </c>
      <c r="B474" s="2" t="s">
        <v>1233</v>
      </c>
      <c r="C474" s="2" t="s">
        <v>972</v>
      </c>
      <c r="D474" s="2" t="s">
        <v>1225</v>
      </c>
      <c r="E474" s="3" t="s">
        <v>391</v>
      </c>
      <c r="F474" s="3" t="s">
        <v>1471</v>
      </c>
      <c r="G474" s="3" t="s">
        <v>1517</v>
      </c>
      <c r="H474" s="2" t="str">
        <f>HYPERLINK("https://ovidsp.ovid.com/ovidweb.cgi?T=JS&amp;NEWS=n&amp;CSC=Y&amp;PAGE=toc&amp;D=ovft&amp;AN=01787395-000000000-00000","https://ovidsp.ovid.com/ovidweb.cgi?T=JS&amp;NEWS=n&amp;CSC=Y&amp;PAGE=toc&amp;D=ovft&amp;AN=01787395-000000000-00000")</f>
        <v>https://ovidsp.ovid.com/ovidweb.cgi?T=JS&amp;NEWS=n&amp;CSC=Y&amp;PAGE=toc&amp;D=ovft&amp;AN=01787395-000000000-00000</v>
      </c>
    </row>
    <row r="475" spans="1:8" ht="24.6" customHeight="1" x14ac:dyDescent="0.3">
      <c r="A475" s="1">
        <v>469</v>
      </c>
      <c r="B475" s="2" t="s">
        <v>1233</v>
      </c>
      <c r="C475" s="2" t="s">
        <v>973</v>
      </c>
      <c r="D475" s="2" t="s">
        <v>1226</v>
      </c>
      <c r="E475" s="3" t="s">
        <v>392</v>
      </c>
      <c r="F475" s="3" t="s">
        <v>1404</v>
      </c>
      <c r="G475" s="3" t="s">
        <v>1583</v>
      </c>
      <c r="H475" s="2" t="str">
        <f>HYPERLINK("https://ovidsp.ovid.com/ovidweb.cgi?T=JS&amp;NEWS=n&amp;CSC=Y&amp;PAGE=toc&amp;D=ovft&amp;AN=00124509-000000000-00000","https://ovidsp.ovid.com/ovidweb.cgi?T=JS&amp;NEWS=n&amp;CSC=Y&amp;PAGE=toc&amp;D=ovft&amp;AN=00124509-000000000-00000")</f>
        <v>https://ovidsp.ovid.com/ovidweb.cgi?T=JS&amp;NEWS=n&amp;CSC=Y&amp;PAGE=toc&amp;D=ovft&amp;AN=00124509-000000000-00000</v>
      </c>
    </row>
    <row r="476" spans="1:8" ht="24.6" customHeight="1" x14ac:dyDescent="0.3">
      <c r="A476" s="1">
        <v>470</v>
      </c>
      <c r="B476" s="2" t="s">
        <v>1233</v>
      </c>
      <c r="C476" s="2" t="s">
        <v>974</v>
      </c>
      <c r="D476" s="2" t="s">
        <v>1227</v>
      </c>
      <c r="E476" s="3" t="s">
        <v>393</v>
      </c>
      <c r="F476" s="3" t="s">
        <v>1498</v>
      </c>
      <c r="G476" s="3" t="s">
        <v>1580</v>
      </c>
      <c r="H476" s="2" t="str">
        <f>HYPERLINK("https://ovidsp.ovid.com/ovidweb.cgi?T=JS&amp;NEWS=n&amp;CSC=Y&amp;PAGE=toc&amp;D=ovft&amp;AN=01184658-000000000-00000","https://ovidsp.ovid.com/ovidweb.cgi?T=JS&amp;NEWS=n&amp;CSC=Y&amp;PAGE=toc&amp;D=ovft&amp;AN=01184658-000000000-00000")</f>
        <v>https://ovidsp.ovid.com/ovidweb.cgi?T=JS&amp;NEWS=n&amp;CSC=Y&amp;PAGE=toc&amp;D=ovft&amp;AN=01184658-000000000-00000</v>
      </c>
    </row>
    <row r="477" spans="1:8" ht="24.6" customHeight="1" x14ac:dyDescent="0.3">
      <c r="A477" s="1">
        <v>471</v>
      </c>
      <c r="B477" s="2" t="s">
        <v>1233</v>
      </c>
      <c r="C477" s="2" t="s">
        <v>499</v>
      </c>
      <c r="D477" s="2" t="s">
        <v>579</v>
      </c>
      <c r="E477" s="3" t="s">
        <v>394</v>
      </c>
      <c r="F477" s="3" t="s">
        <v>1362</v>
      </c>
      <c r="G477" s="3" t="s">
        <v>1583</v>
      </c>
      <c r="H477" s="2" t="str">
        <f>HYPERLINK("https://ovidsp.ovid.com/ovidweb.cgi?T=JS&amp;NEWS=n&amp;CSC=Y&amp;PAGE=toc&amp;D=ovft&amp;AN=00127893-000000000-00000","https://ovidsp.ovid.com/ovidweb.cgi?T=JS&amp;NEWS=n&amp;CSC=Y&amp;PAGE=toc&amp;D=ovft&amp;AN=00127893-000000000-00000")</f>
        <v>https://ovidsp.ovid.com/ovidweb.cgi?T=JS&amp;NEWS=n&amp;CSC=Y&amp;PAGE=toc&amp;D=ovft&amp;AN=00127893-000000000-00000</v>
      </c>
    </row>
    <row r="478" spans="1:8" ht="24.6" customHeight="1" x14ac:dyDescent="0.3">
      <c r="A478" s="1">
        <v>472</v>
      </c>
      <c r="B478" s="2" t="s">
        <v>1233</v>
      </c>
      <c r="C478" s="2" t="s">
        <v>975</v>
      </c>
      <c r="D478" s="2" t="s">
        <v>499</v>
      </c>
      <c r="E478" s="3" t="s">
        <v>395</v>
      </c>
      <c r="F478" s="3" t="s">
        <v>1240</v>
      </c>
      <c r="G478" s="3" t="s">
        <v>1583</v>
      </c>
      <c r="H478" s="2" t="str">
        <f>HYPERLINK("https://ovidsp.ovid.com/ovidweb.cgi?T=JS&amp;NEWS=n&amp;CSC=Y&amp;PAGE=toc&amp;D=ovft&amp;AN=00006205-000000000-00000","https://ovidsp.ovid.com/ovidweb.cgi?T=JS&amp;NEWS=n&amp;CSC=Y&amp;PAGE=toc&amp;D=ovft&amp;AN=00006205-000000000-00000")</f>
        <v>https://ovidsp.ovid.com/ovidweb.cgi?T=JS&amp;NEWS=n&amp;CSC=Y&amp;PAGE=toc&amp;D=ovft&amp;AN=00006205-000000000-00000</v>
      </c>
    </row>
    <row r="479" spans="1:8" ht="24.6" customHeight="1" x14ac:dyDescent="0.3">
      <c r="A479" s="1">
        <v>473</v>
      </c>
      <c r="B479" s="2" t="s">
        <v>1233</v>
      </c>
      <c r="C479" s="2" t="s">
        <v>976</v>
      </c>
      <c r="D479" s="2" t="s">
        <v>1228</v>
      </c>
      <c r="E479" s="3" t="s">
        <v>396</v>
      </c>
      <c r="F479" s="3" t="s">
        <v>1365</v>
      </c>
      <c r="G479" s="3" t="s">
        <v>1583</v>
      </c>
      <c r="H479" s="2" t="str">
        <f>HYPERLINK("https://ovidsp.ovid.com/ovidweb.cgi?T=JS&amp;NEWS=n&amp;CSC=Y&amp;PAGE=toc&amp;D=ovft&amp;AN=00007691-000000000-00000","https://ovidsp.ovid.com/ovidweb.cgi?T=JS&amp;NEWS=n&amp;CSC=Y&amp;PAGE=toc&amp;D=ovft&amp;AN=00007691-000000000-00000")</f>
        <v>https://ovidsp.ovid.com/ovidweb.cgi?T=JS&amp;NEWS=n&amp;CSC=Y&amp;PAGE=toc&amp;D=ovft&amp;AN=00007691-000000000-00000</v>
      </c>
    </row>
    <row r="480" spans="1:8" ht="24.6" customHeight="1" x14ac:dyDescent="0.3">
      <c r="A480" s="1">
        <v>474</v>
      </c>
      <c r="B480" s="2" t="s">
        <v>1233</v>
      </c>
      <c r="C480" s="2" t="s">
        <v>977</v>
      </c>
      <c r="D480" s="2" t="s">
        <v>499</v>
      </c>
      <c r="E480" s="3" t="s">
        <v>397</v>
      </c>
      <c r="F480" s="3" t="s">
        <v>1300</v>
      </c>
      <c r="G480" s="3" t="s">
        <v>1583</v>
      </c>
      <c r="H480" s="2" t="str">
        <f>HYPERLINK("https://ovidsp.ovid.com/ovidweb.cgi?T=JS&amp;NEWS=n&amp;CSC=Y&amp;PAGE=toc&amp;D=ovft&amp;AN=00008486-000000000-00000","https://ovidsp.ovid.com/ovidweb.cgi?T=JS&amp;NEWS=n&amp;CSC=Y&amp;PAGE=toc&amp;D=ovft&amp;AN=00008486-000000000-00000")</f>
        <v>https://ovidsp.ovid.com/ovidweb.cgi?T=JS&amp;NEWS=n&amp;CSC=Y&amp;PAGE=toc&amp;D=ovft&amp;AN=00008486-000000000-00000</v>
      </c>
    </row>
    <row r="481" spans="1:8" ht="24.6" customHeight="1" x14ac:dyDescent="0.3">
      <c r="A481" s="1">
        <v>475</v>
      </c>
      <c r="B481" s="2" t="s">
        <v>1233</v>
      </c>
      <c r="C481" s="2" t="s">
        <v>978</v>
      </c>
      <c r="D481" s="2" t="s">
        <v>499</v>
      </c>
      <c r="E481" s="3" t="s">
        <v>398</v>
      </c>
      <c r="F481" s="3" t="s">
        <v>1275</v>
      </c>
      <c r="G481" s="3" t="s">
        <v>1581</v>
      </c>
      <c r="H481" s="2" t="str">
        <f>HYPERLINK("https://ovidsp.ovid.com/ovidweb.cgi?T=JS&amp;NEWS=n&amp;CSC=Y&amp;PAGE=toc&amp;D=ovft&amp;AN=00007815-000000000-00000","https://ovidsp.ovid.com/ovidweb.cgi?T=JS&amp;NEWS=n&amp;CSC=Y&amp;PAGE=toc&amp;D=ovft&amp;AN=00007815-000000000-00000")</f>
        <v>https://ovidsp.ovid.com/ovidweb.cgi?T=JS&amp;NEWS=n&amp;CSC=Y&amp;PAGE=toc&amp;D=ovft&amp;AN=00007815-000000000-00000</v>
      </c>
    </row>
    <row r="482" spans="1:8" ht="24.6" customHeight="1" x14ac:dyDescent="0.3">
      <c r="A482" s="1">
        <v>476</v>
      </c>
      <c r="B482" s="2" t="s">
        <v>1233</v>
      </c>
      <c r="C482" s="2" t="s">
        <v>979</v>
      </c>
      <c r="D482" s="2" t="s">
        <v>1229</v>
      </c>
      <c r="E482" s="3" t="s">
        <v>399</v>
      </c>
      <c r="F482" s="3" t="s">
        <v>1499</v>
      </c>
      <c r="G482" s="3" t="s">
        <v>1583</v>
      </c>
      <c r="H482" s="2" t="str">
        <f>HYPERLINK("https://ovidsp.ovid.com/ovidweb.cgi?T=JS&amp;NEWS=n&amp;CSC=Y&amp;PAGE=toc&amp;D=ovft&amp;AN=00013614-000000000-00000","https://ovidsp.ovid.com/ovidweb.cgi?T=JS&amp;NEWS=n&amp;CSC=Y&amp;PAGE=toc&amp;D=ovft&amp;AN=00013614-000000000-00000")</f>
        <v>https://ovidsp.ovid.com/ovidweb.cgi?T=JS&amp;NEWS=n&amp;CSC=Y&amp;PAGE=toc&amp;D=ovft&amp;AN=00013614-000000000-00000</v>
      </c>
    </row>
    <row r="483" spans="1:8" ht="24.6" customHeight="1" x14ac:dyDescent="0.3">
      <c r="A483" s="1">
        <v>477</v>
      </c>
      <c r="B483" s="2" t="s">
        <v>1233</v>
      </c>
      <c r="C483" s="2" t="s">
        <v>980</v>
      </c>
      <c r="D483" s="2" t="s">
        <v>1230</v>
      </c>
      <c r="E483" s="3" t="s">
        <v>400</v>
      </c>
      <c r="F483" s="3" t="s">
        <v>1500</v>
      </c>
      <c r="G483" s="3" t="s">
        <v>1583</v>
      </c>
      <c r="H483" s="2" t="str">
        <f>HYPERLINK("https://ovidsp.ovid.com/ovidweb.cgi?T=JS&amp;NEWS=n&amp;CSC=Y&amp;PAGE=toc&amp;D=ovft&amp;AN=00011363-000000000-00000","https://ovidsp.ovid.com/ovidweb.cgi?T=JS&amp;NEWS=n&amp;CSC=Y&amp;PAGE=toc&amp;D=ovft&amp;AN=00011363-000000000-00000")</f>
        <v>https://ovidsp.ovid.com/ovidweb.cgi?T=JS&amp;NEWS=n&amp;CSC=Y&amp;PAGE=toc&amp;D=ovft&amp;AN=00011363-000000000-00000</v>
      </c>
    </row>
    <row r="484" spans="1:8" ht="24.6" customHeight="1" x14ac:dyDescent="0.3">
      <c r="A484" s="1">
        <v>478</v>
      </c>
      <c r="B484" s="2" t="s">
        <v>1233</v>
      </c>
      <c r="C484" s="2" t="s">
        <v>981</v>
      </c>
      <c r="D484" s="2" t="s">
        <v>1231</v>
      </c>
      <c r="E484" s="3" t="s">
        <v>401</v>
      </c>
      <c r="F484" s="3" t="s">
        <v>1501</v>
      </c>
      <c r="G484" s="3" t="s">
        <v>1583</v>
      </c>
      <c r="H484" s="2" t="str">
        <f>HYPERLINK("https://ovidsp.ovid.com/ovidweb.cgi?T=JS&amp;NEWS=n&amp;CSC=Y&amp;PAGE=toc&amp;D=ovft&amp;AN=00002142-000000000-00000","https://ovidsp.ovid.com/ovidweb.cgi?T=JS&amp;NEWS=n&amp;CSC=Y&amp;PAGE=toc&amp;D=ovft&amp;AN=00002142-000000000-00000")</f>
        <v>https://ovidsp.ovid.com/ovidweb.cgi?T=JS&amp;NEWS=n&amp;CSC=Y&amp;PAGE=toc&amp;D=ovft&amp;AN=00002142-000000000-00000</v>
      </c>
    </row>
    <row r="485" spans="1:8" ht="24.6" customHeight="1" x14ac:dyDescent="0.3">
      <c r="A485" s="1">
        <v>479</v>
      </c>
      <c r="B485" s="2" t="s">
        <v>1233</v>
      </c>
      <c r="C485" s="2" t="s">
        <v>932</v>
      </c>
      <c r="D485" s="2" t="s">
        <v>1200</v>
      </c>
      <c r="E485" s="3" t="s">
        <v>402</v>
      </c>
      <c r="F485" s="3" t="s">
        <v>1502</v>
      </c>
      <c r="G485" s="3" t="s">
        <v>1583</v>
      </c>
      <c r="H485" s="2" t="str">
        <f>HYPERLINK("https://ovidsp.ovid.com/ovidweb.cgi?T=JS&amp;NEWS=n&amp;CSC=Y&amp;PAGE=toc&amp;D=ovft&amp;AN=01938899-000000000-00000","https://ovidsp.ovid.com/ovidweb.cgi?T=JS&amp;NEWS=n&amp;CSC=Y&amp;PAGE=toc&amp;D=ovft&amp;AN=01938899-000000000-00000")</f>
        <v>https://ovidsp.ovid.com/ovidweb.cgi?T=JS&amp;NEWS=n&amp;CSC=Y&amp;PAGE=toc&amp;D=ovft&amp;AN=01938899-000000000-00000</v>
      </c>
    </row>
    <row r="486" spans="1:8" ht="24.6" customHeight="1" x14ac:dyDescent="0.3">
      <c r="A486" s="1">
        <v>480</v>
      </c>
      <c r="B486" s="2" t="s">
        <v>1233</v>
      </c>
      <c r="C486" s="2" t="s">
        <v>982</v>
      </c>
      <c r="D486" s="2" t="s">
        <v>499</v>
      </c>
      <c r="E486" s="3" t="s">
        <v>403</v>
      </c>
      <c r="F486" s="3" t="s">
        <v>1503</v>
      </c>
      <c r="G486" s="3" t="s">
        <v>1583</v>
      </c>
      <c r="H486" s="2" t="str">
        <f>HYPERLINK("https://ovidsp.ovid.com/ovidweb.cgi?T=JS&amp;NEWS=n&amp;CSC=Y&amp;PAGE=toc&amp;D=ovft&amp;AN=00587875-000000000-00000","https://ovidsp.ovid.com/ovidweb.cgi?T=JS&amp;NEWS=n&amp;CSC=Y&amp;PAGE=toc&amp;D=ovft&amp;AN=00587875-000000000-00000")</f>
        <v>https://ovidsp.ovid.com/ovidweb.cgi?T=JS&amp;NEWS=n&amp;CSC=Y&amp;PAGE=toc&amp;D=ovft&amp;AN=00587875-000000000-00000</v>
      </c>
    </row>
    <row r="487" spans="1:8" ht="24.6" customHeight="1" x14ac:dyDescent="0.3">
      <c r="A487" s="1">
        <v>481</v>
      </c>
      <c r="B487" s="2" t="s">
        <v>1233</v>
      </c>
      <c r="C487" s="2" t="s">
        <v>983</v>
      </c>
      <c r="D487" s="2" t="s">
        <v>499</v>
      </c>
      <c r="E487" s="3" t="s">
        <v>404</v>
      </c>
      <c r="F487" s="3" t="s">
        <v>1356</v>
      </c>
      <c r="G487" s="3" t="s">
        <v>1358</v>
      </c>
      <c r="H487" s="2" t="str">
        <f>HYPERLINK("https://ovidsp.ovid.com/ovidweb.cgi?T=JS&amp;NEWS=n&amp;CSC=Y&amp;PAGE=toc&amp;D=ovft&amp;AN=00153307-000000000-00000","https://ovidsp.ovid.com/ovidweb.cgi?T=JS&amp;NEWS=n&amp;CSC=Y&amp;PAGE=toc&amp;D=ovft&amp;AN=00153307-000000000-00000")</f>
        <v>https://ovidsp.ovid.com/ovidweb.cgi?T=JS&amp;NEWS=n&amp;CSC=Y&amp;PAGE=toc&amp;D=ovft&amp;AN=00153307-000000000-00000</v>
      </c>
    </row>
    <row r="488" spans="1:8" ht="24.6" customHeight="1" x14ac:dyDescent="0.3">
      <c r="A488" s="1">
        <v>482</v>
      </c>
      <c r="B488" s="2" t="s">
        <v>1233</v>
      </c>
      <c r="C488" s="2" t="s">
        <v>984</v>
      </c>
      <c r="D488" s="2" t="s">
        <v>1232</v>
      </c>
      <c r="E488" s="3" t="s">
        <v>405</v>
      </c>
      <c r="F488" s="3" t="s">
        <v>1356</v>
      </c>
      <c r="G488" s="3" t="s">
        <v>1356</v>
      </c>
      <c r="H488" s="2" t="str">
        <f>HYPERLINK("https://ovidsp.ovid.com/ovidweb.cgi?T=JS&amp;NEWS=n&amp;CSC=Y&amp;PAGE=toc&amp;D=ovft&amp;AN=00594858-000000000-00000","https://ovidsp.ovid.com/ovidweb.cgi?T=JS&amp;NEWS=n&amp;CSC=Y&amp;PAGE=toc&amp;D=ovft&amp;AN=00594858-000000000-00000")</f>
        <v>https://ovidsp.ovid.com/ovidweb.cgi?T=JS&amp;NEWS=n&amp;CSC=Y&amp;PAGE=toc&amp;D=ovft&amp;AN=00594858-000000000-00000</v>
      </c>
    </row>
    <row r="489" spans="1:8" ht="24.6" customHeight="1" x14ac:dyDescent="0.3">
      <c r="A489" s="1">
        <v>483</v>
      </c>
      <c r="B489" s="2" t="s">
        <v>1233</v>
      </c>
      <c r="C489" s="2" t="s">
        <v>985</v>
      </c>
      <c r="D489" s="2" t="s">
        <v>499</v>
      </c>
      <c r="E489" s="3" t="s">
        <v>406</v>
      </c>
      <c r="F489" s="3" t="s">
        <v>1504</v>
      </c>
      <c r="G489" s="3" t="s">
        <v>1582</v>
      </c>
      <c r="H489" s="2" t="str">
        <f>HYPERLINK("https://ovidsp.ovid.com/ovidweb.cgi?T=JS&amp;NEWS=n&amp;CSC=Y&amp;PAGE=toc&amp;D=ovft&amp;AN=01367728-000000000-00000","https://ovidsp.ovid.com/ovidweb.cgi?T=JS&amp;NEWS=n&amp;CSC=Y&amp;PAGE=toc&amp;D=ovft&amp;AN=01367728-000000000-00000")</f>
        <v>https://ovidsp.ovid.com/ovidweb.cgi?T=JS&amp;NEWS=n&amp;CSC=Y&amp;PAGE=toc&amp;D=ovft&amp;AN=01367728-000000000-00000</v>
      </c>
    </row>
    <row r="490" spans="1:8" ht="24.6" customHeight="1" x14ac:dyDescent="0.3">
      <c r="A490" s="1">
        <v>484</v>
      </c>
      <c r="B490" s="2" t="s">
        <v>1233</v>
      </c>
      <c r="C490" s="2" t="s">
        <v>499</v>
      </c>
      <c r="D490" s="2" t="s">
        <v>580</v>
      </c>
      <c r="E490" s="3" t="s">
        <v>407</v>
      </c>
      <c r="F490" s="3" t="s">
        <v>1505</v>
      </c>
      <c r="G490" s="3" t="s">
        <v>1583</v>
      </c>
      <c r="H490" s="2" t="str">
        <f>HYPERLINK("https://ovidsp.ovid.com/ovidweb.cgi?T=JS&amp;NEWS=n&amp;CSC=Y&amp;PAGE=toc&amp;D=ovft&amp;AN=01933607-000000000-00000","https://ovidsp.ovid.com/ovidweb.cgi?T=JS&amp;NEWS=n&amp;CSC=Y&amp;PAGE=toc&amp;D=ovft&amp;AN=01933607-000000000-00000")</f>
        <v>https://ovidsp.ovid.com/ovidweb.cgi?T=JS&amp;NEWS=n&amp;CSC=Y&amp;PAGE=toc&amp;D=ovft&amp;AN=01933607-000000000-00000</v>
      </c>
    </row>
    <row r="491" spans="1:8" ht="24.6" customHeight="1" x14ac:dyDescent="0.3">
      <c r="A491" s="1">
        <v>485</v>
      </c>
      <c r="B491" s="2" t="s">
        <v>1233</v>
      </c>
      <c r="C491" s="2" t="s">
        <v>986</v>
      </c>
      <c r="D491" s="2" t="s">
        <v>499</v>
      </c>
      <c r="E491" s="3" t="s">
        <v>408</v>
      </c>
      <c r="F491" s="3" t="s">
        <v>1316</v>
      </c>
      <c r="G491" s="3" t="s">
        <v>1583</v>
      </c>
      <c r="H491" s="2" t="str">
        <f>HYPERLINK("https://ovidsp.ovid.com/ovidweb.cgi?T=JS&amp;NEWS=n&amp;CSC=Y&amp;PAGE=toc&amp;D=ovft&amp;AN=00007890-000000000-00000","https://ovidsp.ovid.com/ovidweb.cgi?T=JS&amp;NEWS=n&amp;CSC=Y&amp;PAGE=toc&amp;D=ovft&amp;AN=00007890-000000000-00000")</f>
        <v>https://ovidsp.ovid.com/ovidweb.cgi?T=JS&amp;NEWS=n&amp;CSC=Y&amp;PAGE=toc&amp;D=ovft&amp;AN=00007890-000000000-00000</v>
      </c>
    </row>
    <row r="492" spans="1:8" ht="24.6" customHeight="1" x14ac:dyDescent="0.3">
      <c r="A492" s="1">
        <v>486</v>
      </c>
      <c r="B492" s="2" t="s">
        <v>1233</v>
      </c>
      <c r="C492" s="2" t="s">
        <v>499</v>
      </c>
      <c r="D492" s="2" t="s">
        <v>581</v>
      </c>
      <c r="E492" s="3" t="s">
        <v>409</v>
      </c>
      <c r="F492" s="3" t="s">
        <v>1377</v>
      </c>
      <c r="G492" s="3" t="s">
        <v>1583</v>
      </c>
      <c r="H492" s="2" t="str">
        <f>HYPERLINK("https://ovidsp.ovid.com/ovidweb.cgi?T=JS&amp;NEWS=n&amp;CSC=Y&amp;PAGE=toc&amp;D=ovft&amp;AN=01845228-000000000-00000","https://ovidsp.ovid.com/ovidweb.cgi?T=JS&amp;NEWS=n&amp;CSC=Y&amp;PAGE=toc&amp;D=ovft&amp;AN=01845228-000000000-00000")</f>
        <v>https://ovidsp.ovid.com/ovidweb.cgi?T=JS&amp;NEWS=n&amp;CSC=Y&amp;PAGE=toc&amp;D=ovft&amp;AN=01845228-000000000-00000</v>
      </c>
    </row>
    <row r="493" spans="1:8" ht="24.6" customHeight="1" x14ac:dyDescent="0.3">
      <c r="A493" s="1">
        <v>487</v>
      </c>
      <c r="B493" s="2" t="s">
        <v>1233</v>
      </c>
      <c r="C493" s="2" t="s">
        <v>499</v>
      </c>
      <c r="D493" s="2" t="s">
        <v>582</v>
      </c>
      <c r="E493" s="3" t="s">
        <v>410</v>
      </c>
      <c r="F493" s="3" t="s">
        <v>1435</v>
      </c>
      <c r="G493" s="3" t="s">
        <v>1583</v>
      </c>
      <c r="H493" s="2" t="str">
        <f>HYPERLINK("https://ovidsp.ovid.com/ovidweb.cgi?T=JS&amp;NEWS=n&amp;CSC=Y&amp;PAGE=toc&amp;D=ovft&amp;AN=00013644-000000000-00000","https://ovidsp.ovid.com/ovidweb.cgi?T=JS&amp;NEWS=n&amp;CSC=Y&amp;PAGE=toc&amp;D=ovft&amp;AN=00013644-000000000-00000")</f>
        <v>https://ovidsp.ovid.com/ovidweb.cgi?T=JS&amp;NEWS=n&amp;CSC=Y&amp;PAGE=toc&amp;D=ovft&amp;AN=00013644-000000000-00000</v>
      </c>
    </row>
    <row r="494" spans="1:8" ht="24.6" customHeight="1" x14ac:dyDescent="0.3">
      <c r="A494" s="1">
        <v>488</v>
      </c>
      <c r="B494" s="2" t="s">
        <v>1233</v>
      </c>
      <c r="C494" s="2" t="s">
        <v>499</v>
      </c>
      <c r="D494" s="2" t="s">
        <v>526</v>
      </c>
      <c r="E494" s="3" t="s">
        <v>411</v>
      </c>
      <c r="F494" s="3" t="s">
        <v>1506</v>
      </c>
      <c r="G494" s="3" t="s">
        <v>1583</v>
      </c>
      <c r="H494" s="2" t="str">
        <f>HYPERLINK("https://ovidsp.ovid.com/ovidweb.cgi?T=JS&amp;NEWS=n&amp;CSC=Y&amp;PAGE=toc&amp;D=ovft&amp;AN=02273501-000000000-00000","https://ovidsp.ovid.com/ovidweb.cgi?T=JS&amp;NEWS=n&amp;CSC=Y&amp;PAGE=toc&amp;D=ovft&amp;AN=02273501-000000000-00000")</f>
        <v>https://ovidsp.ovid.com/ovidweb.cgi?T=JS&amp;NEWS=n&amp;CSC=Y&amp;PAGE=toc&amp;D=ovft&amp;AN=02273501-000000000-00000</v>
      </c>
    </row>
    <row r="495" spans="1:8" ht="24.6" customHeight="1" x14ac:dyDescent="0.3">
      <c r="A495" s="1">
        <v>489</v>
      </c>
      <c r="B495" s="3"/>
      <c r="C495" s="3"/>
      <c r="D495" s="3"/>
      <c r="E495" s="3"/>
      <c r="F495" s="3"/>
      <c r="G495" s="3"/>
      <c r="H495" s="3"/>
    </row>
    <row r="496" spans="1:8" ht="24.6" customHeight="1" x14ac:dyDescent="0.3">
      <c r="A496" s="1">
        <v>490</v>
      </c>
      <c r="B496" s="3"/>
      <c r="C496" s="3"/>
      <c r="D496" s="3"/>
      <c r="E496" s="3"/>
      <c r="F496" s="3"/>
      <c r="G496" s="3"/>
      <c r="H496" s="3"/>
    </row>
    <row r="497" spans="1:8" ht="24.6" customHeight="1" x14ac:dyDescent="0.3">
      <c r="A497" s="1">
        <v>491</v>
      </c>
      <c r="B497" s="3"/>
      <c r="C497" s="3"/>
      <c r="D497" s="3"/>
      <c r="E497" s="3"/>
      <c r="F497" s="3"/>
      <c r="G497" s="3"/>
      <c r="H497" s="3"/>
    </row>
    <row r="498" spans="1:8" ht="24.6" customHeight="1" x14ac:dyDescent="0.3">
      <c r="A498" s="1">
        <v>492</v>
      </c>
      <c r="B498" s="3"/>
      <c r="C498" s="3"/>
      <c r="D498" s="3"/>
      <c r="E498" s="3"/>
      <c r="F498" s="3"/>
      <c r="G498" s="3"/>
      <c r="H498" s="3"/>
    </row>
    <row r="499" spans="1:8" ht="24.6" customHeight="1" x14ac:dyDescent="0.3">
      <c r="A499" s="1">
        <v>493</v>
      </c>
      <c r="B499" s="3"/>
      <c r="C499" s="3"/>
      <c r="D499" s="3"/>
      <c r="E499" s="3"/>
      <c r="F499" s="3"/>
      <c r="G499" s="3"/>
      <c r="H499" s="3"/>
    </row>
    <row r="500" spans="1:8" ht="24.6" customHeight="1" x14ac:dyDescent="0.3">
      <c r="A500" s="1">
        <v>494</v>
      </c>
      <c r="B500" s="3"/>
      <c r="C500" s="3"/>
      <c r="D500" s="3"/>
      <c r="E500" s="3"/>
      <c r="F500" s="3"/>
      <c r="G500" s="3"/>
      <c r="H500" s="3"/>
    </row>
    <row r="501" spans="1:8" ht="24.6" customHeight="1" x14ac:dyDescent="0.3">
      <c r="A501" s="1">
        <v>495</v>
      </c>
      <c r="B501" s="3"/>
      <c r="C501" s="3"/>
      <c r="D501" s="3"/>
      <c r="E501" s="3"/>
      <c r="F501" s="3"/>
      <c r="G501" s="3"/>
      <c r="H501" s="3"/>
    </row>
    <row r="502" spans="1:8" ht="24.6" customHeight="1" x14ac:dyDescent="0.3">
      <c r="A502" s="1">
        <v>496</v>
      </c>
      <c r="B502" s="3"/>
      <c r="C502" s="3"/>
      <c r="D502" s="3"/>
      <c r="E502" s="3"/>
      <c r="F502" s="3"/>
      <c r="G502" s="3"/>
      <c r="H502" s="3"/>
    </row>
    <row r="503" spans="1:8" ht="24.6" customHeight="1" x14ac:dyDescent="0.3">
      <c r="A503" s="1">
        <v>497</v>
      </c>
      <c r="B503" s="3"/>
      <c r="C503" s="3"/>
      <c r="D503" s="3"/>
      <c r="E503" s="3"/>
      <c r="F503" s="3"/>
      <c r="G503" s="3"/>
      <c r="H503" s="3"/>
    </row>
    <row r="504" spans="1:8" ht="24.6" customHeight="1" x14ac:dyDescent="0.3">
      <c r="A504" s="1">
        <v>498</v>
      </c>
      <c r="B504" s="3"/>
      <c r="C504" s="3"/>
      <c r="D504" s="3"/>
      <c r="E504" s="3"/>
      <c r="F504" s="3"/>
      <c r="G504" s="3"/>
      <c r="H504" s="3"/>
    </row>
    <row r="505" spans="1:8" ht="24.6" customHeight="1" x14ac:dyDescent="0.3">
      <c r="A505" s="1">
        <v>499</v>
      </c>
      <c r="B505" s="3"/>
      <c r="C505" s="3"/>
      <c r="D505" s="3"/>
      <c r="E505" s="3"/>
      <c r="F505" s="3"/>
      <c r="G505" s="3"/>
      <c r="H505" s="3"/>
    </row>
    <row r="506" spans="1:8" ht="24.6" customHeight="1" x14ac:dyDescent="0.3">
      <c r="A506" s="1">
        <v>500</v>
      </c>
      <c r="B506" s="3"/>
      <c r="C506" s="3"/>
      <c r="D506" s="3"/>
      <c r="E506" s="3"/>
      <c r="F506" s="3"/>
      <c r="G506" s="3"/>
      <c r="H506" s="3"/>
    </row>
    <row r="507" spans="1:8" ht="24.6" customHeight="1" x14ac:dyDescent="0.3">
      <c r="A507" s="1">
        <v>501</v>
      </c>
      <c r="B507" s="3"/>
      <c r="C507" s="3"/>
      <c r="D507" s="3"/>
      <c r="E507" s="3"/>
      <c r="F507" s="3"/>
      <c r="G507" s="3"/>
      <c r="H507" s="3"/>
    </row>
    <row r="508" spans="1:8" ht="24.6" customHeight="1" x14ac:dyDescent="0.3">
      <c r="A508" s="1">
        <v>502</v>
      </c>
      <c r="B508" s="3"/>
      <c r="C508" s="3"/>
      <c r="D508" s="3"/>
      <c r="E508" s="3"/>
      <c r="F508" s="3"/>
      <c r="G508" s="3"/>
      <c r="H508" s="3"/>
    </row>
    <row r="509" spans="1:8" ht="24.6" customHeight="1" x14ac:dyDescent="0.3">
      <c r="A509" s="1">
        <v>503</v>
      </c>
      <c r="B509" s="3"/>
      <c r="C509" s="3"/>
      <c r="D509" s="3"/>
      <c r="E509" s="3"/>
      <c r="F509" s="3"/>
      <c r="G509" s="3"/>
      <c r="H509" s="3"/>
    </row>
    <row r="510" spans="1:8" ht="24.6" customHeight="1" x14ac:dyDescent="0.3">
      <c r="A510" s="1">
        <v>504</v>
      </c>
      <c r="B510" s="3"/>
      <c r="C510" s="3"/>
      <c r="D510" s="3"/>
      <c r="E510" s="3"/>
      <c r="F510" s="3"/>
      <c r="G510" s="3"/>
      <c r="H510" s="3"/>
    </row>
    <row r="511" spans="1:8" ht="24.6" customHeight="1" x14ac:dyDescent="0.3">
      <c r="A511" s="1">
        <v>505</v>
      </c>
      <c r="B511" s="3"/>
      <c r="C511" s="3"/>
      <c r="D511" s="3"/>
      <c r="E511" s="3"/>
      <c r="F511" s="3"/>
      <c r="G511" s="3"/>
      <c r="H511" s="3"/>
    </row>
    <row r="512" spans="1:8" ht="24.6" customHeight="1" x14ac:dyDescent="0.3">
      <c r="A512" s="1">
        <v>506</v>
      </c>
      <c r="B512" s="3"/>
      <c r="C512" s="3"/>
      <c r="D512" s="3"/>
      <c r="E512" s="3"/>
      <c r="F512" s="3"/>
      <c r="G512" s="3"/>
      <c r="H512" s="3"/>
    </row>
    <row r="513" spans="1:8" ht="24.6" customHeight="1" x14ac:dyDescent="0.3">
      <c r="A513" s="1">
        <v>507</v>
      </c>
      <c r="B513" s="3"/>
      <c r="C513" s="3"/>
      <c r="D513" s="3"/>
      <c r="E513" s="3"/>
      <c r="F513" s="3"/>
      <c r="G513" s="3"/>
      <c r="H513" s="3"/>
    </row>
    <row r="514" spans="1:8" ht="24.6" customHeight="1" x14ac:dyDescent="0.3">
      <c r="A514" s="1">
        <v>508</v>
      </c>
      <c r="B514" s="3"/>
      <c r="C514" s="3"/>
      <c r="D514" s="3"/>
      <c r="E514" s="3"/>
      <c r="F514" s="3"/>
      <c r="G514" s="3"/>
      <c r="H514" s="3"/>
    </row>
    <row r="515" spans="1:8" ht="24.6" customHeight="1" x14ac:dyDescent="0.3">
      <c r="A515" s="1">
        <v>509</v>
      </c>
      <c r="B515" s="3"/>
      <c r="C515" s="3"/>
      <c r="D515" s="3"/>
      <c r="E515" s="3"/>
      <c r="F515" s="3"/>
      <c r="G515" s="3"/>
      <c r="H515" s="3"/>
    </row>
    <row r="516" spans="1:8" ht="24.6" customHeight="1" x14ac:dyDescent="0.3">
      <c r="A516" s="1">
        <v>510</v>
      </c>
      <c r="B516" s="3"/>
      <c r="C516" s="3"/>
      <c r="D516" s="3"/>
      <c r="E516" s="3"/>
      <c r="F516" s="3"/>
      <c r="G516" s="3"/>
      <c r="H516" s="3"/>
    </row>
    <row r="517" spans="1:8" ht="24.6" customHeight="1" x14ac:dyDescent="0.3">
      <c r="A517" s="1">
        <v>511</v>
      </c>
      <c r="B517" s="3"/>
      <c r="C517" s="3"/>
      <c r="D517" s="3"/>
      <c r="E517" s="3"/>
      <c r="F517" s="3"/>
      <c r="G517" s="3"/>
      <c r="H517" s="3"/>
    </row>
    <row r="518" spans="1:8" ht="24.6" customHeight="1" x14ac:dyDescent="0.3">
      <c r="A518" s="1">
        <v>512</v>
      </c>
      <c r="B518" s="3"/>
      <c r="C518" s="3"/>
      <c r="D518" s="3"/>
      <c r="E518" s="3"/>
      <c r="F518" s="3"/>
      <c r="G518" s="3"/>
      <c r="H518" s="3"/>
    </row>
    <row r="519" spans="1:8" ht="24.6" customHeight="1" x14ac:dyDescent="0.3">
      <c r="A519" s="1">
        <v>513</v>
      </c>
      <c r="B519" s="3"/>
      <c r="C519" s="3"/>
      <c r="D519" s="3"/>
      <c r="E519" s="3"/>
      <c r="F519" s="3"/>
      <c r="G519" s="3"/>
      <c r="H519" s="3"/>
    </row>
    <row r="520" spans="1:8" ht="24.6" customHeight="1" x14ac:dyDescent="0.3">
      <c r="A520" s="1">
        <v>514</v>
      </c>
      <c r="B520" s="3"/>
      <c r="C520" s="3"/>
      <c r="D520" s="3"/>
      <c r="E520" s="3"/>
      <c r="F520" s="3"/>
      <c r="G520" s="3"/>
      <c r="H520" s="3"/>
    </row>
    <row r="521" spans="1:8" ht="24.6" customHeight="1" x14ac:dyDescent="0.3">
      <c r="A521" s="1">
        <v>515</v>
      </c>
      <c r="B521" s="3"/>
      <c r="C521" s="3"/>
      <c r="D521" s="3"/>
      <c r="E521" s="3"/>
      <c r="F521" s="3"/>
      <c r="G521" s="3"/>
      <c r="H521" s="3"/>
    </row>
    <row r="522" spans="1:8" ht="24.6" customHeight="1" x14ac:dyDescent="0.3">
      <c r="A522" s="1">
        <v>516</v>
      </c>
      <c r="B522" s="3"/>
      <c r="C522" s="3"/>
      <c r="D522" s="3"/>
      <c r="E522" s="3"/>
      <c r="F522" s="3"/>
      <c r="G522" s="3"/>
      <c r="H522" s="3"/>
    </row>
    <row r="523" spans="1:8" ht="24.6" customHeight="1" x14ac:dyDescent="0.3">
      <c r="A523" s="1">
        <v>517</v>
      </c>
      <c r="B523" s="3"/>
      <c r="C523" s="3"/>
      <c r="D523" s="3"/>
      <c r="E523" s="3"/>
      <c r="F523" s="3"/>
      <c r="G523" s="3"/>
      <c r="H523" s="3"/>
    </row>
    <row r="524" spans="1:8" ht="24.6" customHeight="1" x14ac:dyDescent="0.3">
      <c r="A524" s="1">
        <v>518</v>
      </c>
      <c r="B524" s="3"/>
      <c r="C524" s="3"/>
      <c r="D524" s="3"/>
      <c r="E524" s="3"/>
      <c r="F524" s="3"/>
      <c r="G524" s="3"/>
      <c r="H524" s="3"/>
    </row>
    <row r="525" spans="1:8" ht="24.6" customHeight="1" x14ac:dyDescent="0.3">
      <c r="A525" s="1">
        <v>519</v>
      </c>
      <c r="B525" s="3"/>
      <c r="C525" s="3"/>
      <c r="D525" s="3"/>
      <c r="E525" s="3"/>
      <c r="F525" s="3"/>
      <c r="G525" s="3"/>
      <c r="H525" s="3"/>
    </row>
    <row r="526" spans="1:8" ht="24.6" customHeight="1" x14ac:dyDescent="0.3">
      <c r="A526" s="1">
        <v>520</v>
      </c>
      <c r="B526" s="3"/>
      <c r="C526" s="3"/>
      <c r="D526" s="3"/>
      <c r="E526" s="3"/>
      <c r="F526" s="3"/>
      <c r="G526" s="3"/>
      <c r="H526" s="3"/>
    </row>
    <row r="527" spans="1:8" ht="24.6" customHeight="1" x14ac:dyDescent="0.3">
      <c r="A527" s="1">
        <v>521</v>
      </c>
      <c r="B527" s="3"/>
      <c r="C527" s="3"/>
      <c r="D527" s="3"/>
      <c r="E527" s="3"/>
      <c r="F527" s="3"/>
      <c r="G527" s="3"/>
      <c r="H527" s="3"/>
    </row>
    <row r="528" spans="1:8" ht="24.6" customHeight="1" x14ac:dyDescent="0.3">
      <c r="A528" s="1">
        <v>522</v>
      </c>
      <c r="B528" s="3"/>
      <c r="C528" s="3"/>
      <c r="D528" s="3"/>
      <c r="E528" s="3"/>
      <c r="F528" s="3"/>
      <c r="G528" s="3"/>
      <c r="H528" s="3"/>
    </row>
    <row r="529" spans="1:8" ht="24.6" customHeight="1" x14ac:dyDescent="0.3">
      <c r="A529" s="1">
        <v>523</v>
      </c>
      <c r="B529" s="3"/>
      <c r="C529" s="3"/>
      <c r="D529" s="3"/>
      <c r="E529" s="3"/>
      <c r="F529" s="3"/>
      <c r="G529" s="3"/>
      <c r="H529" s="3"/>
    </row>
    <row r="530" spans="1:8" ht="24.6" customHeight="1" x14ac:dyDescent="0.3">
      <c r="A530" s="1">
        <v>524</v>
      </c>
      <c r="B530" s="3"/>
      <c r="C530" s="3"/>
      <c r="D530" s="3"/>
      <c r="E530" s="3"/>
      <c r="F530" s="3"/>
      <c r="G530" s="3"/>
      <c r="H530" s="3"/>
    </row>
    <row r="531" spans="1:8" ht="24.6" customHeight="1" x14ac:dyDescent="0.3">
      <c r="A531" s="1">
        <v>525</v>
      </c>
      <c r="B531" s="3"/>
      <c r="C531" s="3"/>
      <c r="D531" s="3"/>
      <c r="E531" s="3"/>
      <c r="F531" s="3"/>
      <c r="G531" s="3"/>
      <c r="H531" s="3"/>
    </row>
    <row r="532" spans="1:8" ht="24.6" customHeight="1" x14ac:dyDescent="0.3">
      <c r="A532" s="1">
        <v>526</v>
      </c>
      <c r="B532" s="3"/>
      <c r="C532" s="3"/>
      <c r="D532" s="3"/>
      <c r="E532" s="3"/>
      <c r="F532" s="3"/>
      <c r="G532" s="3"/>
      <c r="H532" s="3"/>
    </row>
    <row r="533" spans="1:8" ht="24.6" customHeight="1" x14ac:dyDescent="0.3">
      <c r="A533" s="1">
        <v>527</v>
      </c>
      <c r="B533" s="3"/>
      <c r="C533" s="3"/>
      <c r="D533" s="3"/>
      <c r="E533" s="3"/>
      <c r="F533" s="3"/>
      <c r="G533" s="3"/>
      <c r="H533" s="3"/>
    </row>
    <row r="534" spans="1:8" ht="24.6" customHeight="1" x14ac:dyDescent="0.3">
      <c r="A534" s="1">
        <v>528</v>
      </c>
      <c r="B534" s="3"/>
      <c r="C534" s="3"/>
      <c r="D534" s="3"/>
      <c r="E534" s="3"/>
      <c r="F534" s="3"/>
      <c r="G534" s="3"/>
      <c r="H534" s="3"/>
    </row>
    <row r="535" spans="1:8" ht="24.6" customHeight="1" x14ac:dyDescent="0.3">
      <c r="A535" s="1">
        <v>529</v>
      </c>
      <c r="B535" s="3"/>
      <c r="C535" s="3"/>
      <c r="D535" s="3"/>
      <c r="E535" s="3"/>
      <c r="F535" s="3"/>
      <c r="G535" s="3"/>
      <c r="H535" s="3"/>
    </row>
    <row r="536" spans="1:8" ht="24.6" customHeight="1" x14ac:dyDescent="0.3">
      <c r="A536" s="1">
        <v>530</v>
      </c>
      <c r="B536" s="3"/>
      <c r="C536" s="3"/>
      <c r="D536" s="3"/>
      <c r="E536" s="3"/>
      <c r="F536" s="3"/>
      <c r="G536" s="3"/>
      <c r="H536" s="3"/>
    </row>
    <row r="537" spans="1:8" ht="24.6" customHeight="1" x14ac:dyDescent="0.3">
      <c r="A537" s="1">
        <v>531</v>
      </c>
      <c r="B537" s="3"/>
      <c r="C537" s="3"/>
      <c r="D537" s="3"/>
      <c r="E537" s="3"/>
      <c r="F537" s="3"/>
      <c r="G537" s="3"/>
      <c r="H537" s="3"/>
    </row>
    <row r="538" spans="1:8" ht="24.6" customHeight="1" x14ac:dyDescent="0.3">
      <c r="A538" s="1">
        <v>532</v>
      </c>
      <c r="B538" s="3"/>
      <c r="C538" s="3"/>
      <c r="D538" s="3"/>
      <c r="E538" s="3"/>
      <c r="F538" s="3"/>
      <c r="G538" s="3"/>
      <c r="H538" s="3"/>
    </row>
    <row r="539" spans="1:8" ht="24.6" customHeight="1" x14ac:dyDescent="0.3">
      <c r="A539" s="1">
        <v>533</v>
      </c>
      <c r="B539" s="3"/>
      <c r="C539" s="3"/>
      <c r="D539" s="3"/>
      <c r="E539" s="3"/>
      <c r="F539" s="3"/>
      <c r="G539" s="3"/>
      <c r="H539" s="3"/>
    </row>
    <row r="540" spans="1:8" ht="24.6" customHeight="1" x14ac:dyDescent="0.3">
      <c r="A540" s="1">
        <v>534</v>
      </c>
      <c r="B540" s="3"/>
      <c r="C540" s="3"/>
      <c r="D540" s="3"/>
      <c r="E540" s="3"/>
      <c r="F540" s="3"/>
      <c r="G540" s="3"/>
      <c r="H540" s="3"/>
    </row>
    <row r="541" spans="1:8" ht="24.6" customHeight="1" x14ac:dyDescent="0.3">
      <c r="A541" s="1">
        <v>535</v>
      </c>
      <c r="B541" s="3"/>
      <c r="C541" s="3"/>
      <c r="D541" s="3"/>
      <c r="E541" s="3"/>
      <c r="F541" s="3"/>
      <c r="G541" s="3"/>
      <c r="H541" s="3"/>
    </row>
    <row r="542" spans="1:8" ht="24.6" customHeight="1" x14ac:dyDescent="0.3">
      <c r="A542" s="1">
        <v>536</v>
      </c>
      <c r="B542" s="3"/>
      <c r="C542" s="3"/>
      <c r="D542" s="3"/>
      <c r="E542" s="3"/>
      <c r="F542" s="3"/>
      <c r="G542" s="3"/>
      <c r="H542" s="3"/>
    </row>
    <row r="543" spans="1:8" ht="24.6" customHeight="1" x14ac:dyDescent="0.3">
      <c r="A543" s="1">
        <v>537</v>
      </c>
      <c r="B543" s="3"/>
      <c r="C543" s="3"/>
      <c r="D543" s="3"/>
      <c r="E543" s="3"/>
      <c r="F543" s="3"/>
      <c r="G543" s="3"/>
      <c r="H543" s="3"/>
    </row>
    <row r="544" spans="1:8" ht="24.6" customHeight="1" x14ac:dyDescent="0.3">
      <c r="A544" s="1">
        <v>538</v>
      </c>
      <c r="B544" s="3"/>
      <c r="C544" s="3"/>
      <c r="D544" s="3"/>
      <c r="E544" s="3"/>
      <c r="F544" s="3"/>
      <c r="G544" s="3"/>
      <c r="H544" s="3"/>
    </row>
    <row r="545" spans="1:8" ht="24.6" customHeight="1" x14ac:dyDescent="0.3">
      <c r="A545" s="1">
        <v>539</v>
      </c>
      <c r="B545" s="3"/>
      <c r="C545" s="3"/>
      <c r="D545" s="3"/>
      <c r="E545" s="3"/>
      <c r="F545" s="3"/>
      <c r="G545" s="3"/>
      <c r="H545" s="3"/>
    </row>
    <row r="546" spans="1:8" ht="24.6" customHeight="1" x14ac:dyDescent="0.3">
      <c r="A546" s="1">
        <v>540</v>
      </c>
      <c r="B546" s="3"/>
      <c r="C546" s="3"/>
      <c r="D546" s="3"/>
      <c r="E546" s="3"/>
      <c r="F546" s="3"/>
      <c r="G546" s="3"/>
      <c r="H546" s="3"/>
    </row>
    <row r="547" spans="1:8" ht="24.6" customHeight="1" x14ac:dyDescent="0.3">
      <c r="A547" s="1">
        <v>541</v>
      </c>
      <c r="B547" s="3"/>
      <c r="C547" s="3"/>
      <c r="D547" s="3"/>
      <c r="E547" s="3"/>
      <c r="F547" s="3"/>
      <c r="G547" s="3"/>
      <c r="H547" s="3"/>
    </row>
    <row r="548" spans="1:8" ht="24.6" customHeight="1" x14ac:dyDescent="0.3">
      <c r="A548" s="1">
        <v>542</v>
      </c>
      <c r="B548" s="3"/>
      <c r="C548" s="3"/>
      <c r="D548" s="3"/>
      <c r="E548" s="3"/>
      <c r="F548" s="3"/>
      <c r="G548" s="3"/>
      <c r="H548" s="3"/>
    </row>
    <row r="549" spans="1:8" ht="24.6" customHeight="1" x14ac:dyDescent="0.3">
      <c r="A549" s="1">
        <v>543</v>
      </c>
      <c r="B549" s="3"/>
      <c r="C549" s="3"/>
      <c r="D549" s="3"/>
      <c r="E549" s="3"/>
      <c r="F549" s="3"/>
      <c r="G549" s="3"/>
      <c r="H549" s="3"/>
    </row>
    <row r="550" spans="1:8" ht="24.6" customHeight="1" x14ac:dyDescent="0.3">
      <c r="A550" s="1">
        <v>544</v>
      </c>
      <c r="B550" s="3"/>
      <c r="C550" s="3"/>
      <c r="D550" s="3"/>
      <c r="E550" s="3"/>
      <c r="F550" s="3"/>
      <c r="G550" s="3"/>
      <c r="H550" s="3"/>
    </row>
    <row r="551" spans="1:8" ht="24.6" customHeight="1" x14ac:dyDescent="0.3">
      <c r="A551" s="1">
        <v>545</v>
      </c>
      <c r="B551" s="3"/>
      <c r="C551" s="3"/>
      <c r="D551" s="3"/>
      <c r="E551" s="3"/>
      <c r="F551" s="3"/>
      <c r="G551" s="3"/>
      <c r="H551" s="3"/>
    </row>
    <row r="552" spans="1:8" ht="24.6" customHeight="1" x14ac:dyDescent="0.3">
      <c r="A552" s="1">
        <v>546</v>
      </c>
      <c r="B552" s="3"/>
      <c r="C552" s="3"/>
      <c r="D552" s="3"/>
      <c r="E552" s="3"/>
      <c r="F552" s="3"/>
      <c r="G552" s="3"/>
      <c r="H552" s="3"/>
    </row>
    <row r="553" spans="1:8" ht="24.6" customHeight="1" x14ac:dyDescent="0.3">
      <c r="A553" s="1">
        <v>547</v>
      </c>
      <c r="B553" s="3"/>
      <c r="C553" s="3"/>
      <c r="D553" s="3"/>
      <c r="E553" s="3"/>
      <c r="F553" s="3"/>
      <c r="G553" s="3"/>
      <c r="H553" s="3"/>
    </row>
    <row r="554" spans="1:8" ht="24.6" customHeight="1" x14ac:dyDescent="0.3">
      <c r="A554" s="1">
        <v>548</v>
      </c>
      <c r="B554" s="3"/>
      <c r="C554" s="3"/>
      <c r="D554" s="3"/>
      <c r="E554" s="3"/>
      <c r="F554" s="3"/>
      <c r="G554" s="3"/>
      <c r="H554" s="3"/>
    </row>
    <row r="555" spans="1:8" ht="24.6" customHeight="1" x14ac:dyDescent="0.3">
      <c r="A555" s="1">
        <v>549</v>
      </c>
      <c r="B555" s="3"/>
      <c r="C555" s="3"/>
      <c r="D555" s="3"/>
      <c r="E555" s="3"/>
      <c r="F555" s="3"/>
      <c r="G555" s="3"/>
      <c r="H555" s="3"/>
    </row>
    <row r="556" spans="1:8" ht="24.6" customHeight="1" x14ac:dyDescent="0.3">
      <c r="A556" s="1">
        <v>550</v>
      </c>
      <c r="B556" s="3"/>
      <c r="C556" s="3"/>
      <c r="D556" s="3"/>
      <c r="E556" s="3"/>
      <c r="F556" s="3"/>
      <c r="G556" s="3"/>
      <c r="H556" s="3"/>
    </row>
    <row r="557" spans="1:8" ht="24.6" customHeight="1" x14ac:dyDescent="0.3">
      <c r="A557" s="1">
        <v>551</v>
      </c>
      <c r="B557" s="3"/>
      <c r="C557" s="3"/>
      <c r="D557" s="3"/>
      <c r="E557" s="3"/>
      <c r="F557" s="3"/>
      <c r="G557" s="3"/>
      <c r="H557" s="3"/>
    </row>
    <row r="558" spans="1:8" ht="24.6" customHeight="1" x14ac:dyDescent="0.3">
      <c r="A558" s="1">
        <v>552</v>
      </c>
      <c r="B558" s="3"/>
      <c r="C558" s="3"/>
      <c r="D558" s="3"/>
      <c r="E558" s="3"/>
      <c r="F558" s="3"/>
      <c r="G558" s="3"/>
      <c r="H558" s="3"/>
    </row>
    <row r="559" spans="1:8" ht="24.6" customHeight="1" x14ac:dyDescent="0.3">
      <c r="A559" s="1">
        <v>553</v>
      </c>
      <c r="B559" s="3"/>
      <c r="C559" s="3"/>
      <c r="D559" s="3"/>
      <c r="E559" s="3"/>
      <c r="F559" s="3"/>
      <c r="G559" s="3"/>
      <c r="H559" s="3"/>
    </row>
    <row r="560" spans="1:8" ht="24.6" customHeight="1" x14ac:dyDescent="0.3">
      <c r="A560" s="1">
        <v>554</v>
      </c>
      <c r="B560" s="3"/>
      <c r="C560" s="3"/>
      <c r="D560" s="3"/>
      <c r="E560" s="3"/>
      <c r="F560" s="3"/>
      <c r="G560" s="3"/>
      <c r="H560" s="3"/>
    </row>
    <row r="561" spans="1:8" ht="24.6" customHeight="1" x14ac:dyDescent="0.3">
      <c r="A561" s="1">
        <v>555</v>
      </c>
      <c r="B561" s="3"/>
      <c r="C561" s="3"/>
      <c r="D561" s="3"/>
      <c r="E561" s="3"/>
      <c r="F561" s="3"/>
      <c r="G561" s="3"/>
      <c r="H561" s="3"/>
    </row>
    <row r="562" spans="1:8" ht="24.6" customHeight="1" x14ac:dyDescent="0.3">
      <c r="A562" s="1">
        <v>556</v>
      </c>
      <c r="B562" s="3"/>
      <c r="C562" s="3"/>
      <c r="D562" s="3"/>
      <c r="E562" s="3"/>
      <c r="F562" s="3"/>
      <c r="G562" s="3"/>
      <c r="H562" s="3"/>
    </row>
    <row r="563" spans="1:8" ht="24.6" customHeight="1" x14ac:dyDescent="0.3">
      <c r="A563" s="1">
        <v>557</v>
      </c>
      <c r="B563" s="3"/>
      <c r="C563" s="3"/>
      <c r="D563" s="3"/>
      <c r="E563" s="3"/>
      <c r="F563" s="3"/>
      <c r="G563" s="3"/>
      <c r="H563" s="3"/>
    </row>
    <row r="564" spans="1:8" ht="24.6" customHeight="1" x14ac:dyDescent="0.3">
      <c r="A564" s="1">
        <v>558</v>
      </c>
      <c r="B564" s="3"/>
      <c r="C564" s="3"/>
      <c r="D564" s="3"/>
      <c r="E564" s="3"/>
      <c r="F564" s="3"/>
      <c r="G564" s="3"/>
      <c r="H564" s="3"/>
    </row>
    <row r="565" spans="1:8" ht="24.6" customHeight="1" x14ac:dyDescent="0.3">
      <c r="A565" s="1">
        <v>559</v>
      </c>
      <c r="B565" s="3"/>
      <c r="C565" s="3"/>
      <c r="D565" s="3"/>
      <c r="E565" s="3"/>
      <c r="F565" s="3"/>
      <c r="G565" s="3"/>
      <c r="H565" s="3"/>
    </row>
    <row r="566" spans="1:8" ht="24.6" customHeight="1" x14ac:dyDescent="0.3">
      <c r="A566" s="1">
        <v>560</v>
      </c>
      <c r="B566" s="3"/>
      <c r="C566" s="3"/>
      <c r="D566" s="3"/>
      <c r="E566" s="3"/>
      <c r="F566" s="3"/>
      <c r="G566" s="3"/>
      <c r="H566" s="3"/>
    </row>
    <row r="567" spans="1:8" ht="24.6" customHeight="1" x14ac:dyDescent="0.3">
      <c r="A567" s="1">
        <v>561</v>
      </c>
      <c r="B567" s="3"/>
      <c r="C567" s="3"/>
      <c r="D567" s="3"/>
      <c r="E567" s="3"/>
      <c r="F567" s="3"/>
      <c r="G567" s="3"/>
      <c r="H567" s="3"/>
    </row>
    <row r="568" spans="1:8" ht="24.6" customHeight="1" x14ac:dyDescent="0.3">
      <c r="A568" s="1">
        <v>562</v>
      </c>
      <c r="B568" s="3"/>
      <c r="C568" s="3"/>
      <c r="D568" s="3"/>
      <c r="E568" s="3"/>
      <c r="F568" s="3"/>
      <c r="G568" s="3"/>
      <c r="H568" s="3"/>
    </row>
    <row r="569" spans="1:8" ht="24.6" customHeight="1" x14ac:dyDescent="0.3">
      <c r="A569" s="1">
        <v>563</v>
      </c>
      <c r="B569" s="3"/>
      <c r="C569" s="3"/>
      <c r="D569" s="3"/>
      <c r="E569" s="3"/>
      <c r="F569" s="3"/>
      <c r="G569" s="3"/>
      <c r="H569" s="3"/>
    </row>
    <row r="570" spans="1:8" ht="24.6" customHeight="1" x14ac:dyDescent="0.3">
      <c r="A570" s="1">
        <v>564</v>
      </c>
      <c r="B570" s="3"/>
      <c r="C570" s="3"/>
      <c r="D570" s="3"/>
      <c r="E570" s="3"/>
      <c r="F570" s="3"/>
      <c r="G570" s="3"/>
      <c r="H570" s="3"/>
    </row>
    <row r="571" spans="1:8" ht="24.6" customHeight="1" x14ac:dyDescent="0.3"/>
    <row r="572" spans="1:8" ht="24.6" customHeight="1" x14ac:dyDescent="0.3"/>
    <row r="573" spans="1:8" ht="24.6" customHeight="1" x14ac:dyDescent="0.3"/>
    <row r="574" spans="1:8" ht="24.6" customHeight="1" x14ac:dyDescent="0.3"/>
    <row r="575" spans="1:8" ht="24.6" customHeight="1" x14ac:dyDescent="0.3"/>
    <row r="576" spans="1:8" ht="24.6" customHeight="1" x14ac:dyDescent="0.3"/>
    <row r="577" ht="24.6" customHeight="1" x14ac:dyDescent="0.3"/>
    <row r="578" ht="24.6" customHeight="1" x14ac:dyDescent="0.3"/>
    <row r="579" ht="24.6" customHeight="1" x14ac:dyDescent="0.3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2024 의학 eJournal 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2023-12-22T01:58:07Z</dcterms:created>
  <dcterms:modified xsi:type="dcterms:W3CDTF">2024-01-08T07:13:16Z</dcterms:modified>
</cp:coreProperties>
</file>